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25" windowWidth="25575" windowHeight="12465"/>
  </bookViews>
  <sheets>
    <sheet name="Rekapitulace stavby" sheetId="1" r:id="rId1"/>
    <sheet name="161208a - ZDRAVOTECHNIKA" sheetId="2" r:id="rId2"/>
  </sheets>
  <definedNames>
    <definedName name="_xlnm.Print_Titles" localSheetId="1">'161208a - ZDRAVOTECHNIKA'!$123:$123</definedName>
    <definedName name="_xlnm.Print_Titles" localSheetId="0">'Rekapitulace stavby'!$85:$85</definedName>
    <definedName name="_xlnm.Print_Area" localSheetId="1">'161208a - ZDRAVOTECHNIKA'!$C$4:$Q$70,'161208a - ZDRAVOTECHNIKA'!$C$76:$Q$107,'161208a - ZDRAVOTECHNIKA'!$C$113:$Q$160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160" i="2"/>
  <c r="AY88" i="1"/>
  <c r="AX88"/>
  <c r="BI159" i="2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AA154" s="1"/>
  <c r="Y155"/>
  <c r="Y154" s="1"/>
  <c r="W155"/>
  <c r="W154" s="1"/>
  <c r="BK155"/>
  <c r="BK154" s="1"/>
  <c r="N154" s="1"/>
  <c r="N97" s="1"/>
  <c r="N155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AA148" s="1"/>
  <c r="Y149"/>
  <c r="Y148" s="1"/>
  <c r="W149"/>
  <c r="W148" s="1"/>
  <c r="BK149"/>
  <c r="BK148" s="1"/>
  <c r="N148" s="1"/>
  <c r="N96" s="1"/>
  <c r="N149"/>
  <c r="BE149" s="1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AA142" s="1"/>
  <c r="AA141" s="1"/>
  <c r="Y143"/>
  <c r="Y142" s="1"/>
  <c r="Y141" s="1"/>
  <c r="W143"/>
  <c r="W142" s="1"/>
  <c r="W141" s="1"/>
  <c r="BK143"/>
  <c r="BK142" s="1"/>
  <c r="N143"/>
  <c r="BI140"/>
  <c r="BH140"/>
  <c r="BG140"/>
  <c r="BF140"/>
  <c r="BE140"/>
  <c r="AA140"/>
  <c r="AA139" s="1"/>
  <c r="Y140"/>
  <c r="Y139" s="1"/>
  <c r="W140"/>
  <c r="W139" s="1"/>
  <c r="BK140"/>
  <c r="BK139" s="1"/>
  <c r="N139" s="1"/>
  <c r="N93" s="1"/>
  <c r="N140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AA134" s="1"/>
  <c r="Y135"/>
  <c r="Y134" s="1"/>
  <c r="W135"/>
  <c r="W134" s="1"/>
  <c r="BK135"/>
  <c r="BK134" s="1"/>
  <c r="N134" s="1"/>
  <c r="N92" s="1"/>
  <c r="N135"/>
  <c r="BE135" s="1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AA131" s="1"/>
  <c r="Y132"/>
  <c r="Y131" s="1"/>
  <c r="W132"/>
  <c r="W131" s="1"/>
  <c r="BK132"/>
  <c r="BK131" s="1"/>
  <c r="N131" s="1"/>
  <c r="N91" s="1"/>
  <c r="N132"/>
  <c r="BI129"/>
  <c r="BH129"/>
  <c r="BG129"/>
  <c r="BF129"/>
  <c r="AA129"/>
  <c r="Y129"/>
  <c r="W129"/>
  <c r="BK129"/>
  <c r="N129"/>
  <c r="BE129" s="1"/>
  <c r="BI127"/>
  <c r="BH127"/>
  <c r="BG127"/>
  <c r="BF127"/>
  <c r="AA127"/>
  <c r="AA126" s="1"/>
  <c r="AA125" s="1"/>
  <c r="AA124" s="1"/>
  <c r="Y127"/>
  <c r="Y126" s="1"/>
  <c r="Y125" s="1"/>
  <c r="Y124" s="1"/>
  <c r="W127"/>
  <c r="W126" s="1"/>
  <c r="W125" s="1"/>
  <c r="W124" s="1"/>
  <c r="AU88" i="1" s="1"/>
  <c r="AU87" s="1"/>
  <c r="BK127" i="2"/>
  <c r="BK126" s="1"/>
  <c r="N127"/>
  <c r="BE127" s="1"/>
  <c r="M121"/>
  <c r="M120"/>
  <c r="F120"/>
  <c r="F118"/>
  <c r="F116"/>
  <c r="F115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BI101"/>
  <c r="BH101"/>
  <c r="BG101"/>
  <c r="BF101"/>
  <c r="BI100"/>
  <c r="H36" s="1"/>
  <c r="BD88" i="1" s="1"/>
  <c r="BD87" s="1"/>
  <c r="W35" s="1"/>
  <c r="BH100" i="2"/>
  <c r="H35" s="1"/>
  <c r="BC88" i="1" s="1"/>
  <c r="BC87" s="1"/>
  <c r="BG100" i="2"/>
  <c r="H34" s="1"/>
  <c r="BB88" i="1" s="1"/>
  <c r="BB87" s="1"/>
  <c r="BF100" i="2"/>
  <c r="M33" s="1"/>
  <c r="AW88" i="1" s="1"/>
  <c r="M84" i="2"/>
  <c r="M83"/>
  <c r="F83"/>
  <c r="F81"/>
  <c r="F79"/>
  <c r="F78"/>
  <c r="O15"/>
  <c r="E15"/>
  <c r="F121" s="1"/>
  <c r="O14"/>
  <c r="O9"/>
  <c r="M118" s="1"/>
  <c r="F6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4" l="1"/>
  <c r="AY87"/>
  <c r="W33"/>
  <c r="AX87"/>
  <c r="N126" i="2"/>
  <c r="N90" s="1"/>
  <c r="BK125"/>
  <c r="N142"/>
  <c r="N95" s="1"/>
  <c r="BK141"/>
  <c r="N141" s="1"/>
  <c r="N94" s="1"/>
  <c r="M81"/>
  <c r="H33"/>
  <c r="BA88" i="1" s="1"/>
  <c r="BA87" s="1"/>
  <c r="F84" i="2"/>
  <c r="W32" i="1" l="1"/>
  <c r="AW87"/>
  <c r="AK32" s="1"/>
  <c r="N125" i="2"/>
  <c r="N89" s="1"/>
  <c r="BK124"/>
  <c r="N124" s="1"/>
  <c r="N88" s="1"/>
  <c r="N105" l="1"/>
  <c r="BE105" s="1"/>
  <c r="N104"/>
  <c r="BE104" s="1"/>
  <c r="N103"/>
  <c r="BE103" s="1"/>
  <c r="N102"/>
  <c r="BE102" s="1"/>
  <c r="N101"/>
  <c r="BE101" s="1"/>
  <c r="N100"/>
  <c r="M27"/>
  <c r="N99" l="1"/>
  <c r="BE100"/>
  <c r="M32" l="1"/>
  <c r="AV88" i="1" s="1"/>
  <c r="AT88" s="1"/>
  <c r="H32" i="2"/>
  <c r="AZ88" i="1" s="1"/>
  <c r="AZ87" s="1"/>
  <c r="M28" i="2"/>
  <c r="L107"/>
  <c r="AS88" i="1" l="1"/>
  <c r="AS87" s="1"/>
  <c r="M30" i="2"/>
  <c r="AV87" i="1"/>
  <c r="AT87" l="1"/>
  <c r="AG88"/>
  <c r="L38" i="2"/>
  <c r="AG87" i="1" l="1"/>
  <c r="AN88"/>
  <c r="AK26" l="1"/>
  <c r="AG93"/>
  <c r="AG91"/>
  <c r="AN87"/>
  <c r="AG94"/>
  <c r="AG92"/>
  <c r="AV94" l="1"/>
  <c r="BY94" s="1"/>
  <c r="CD94"/>
  <c r="AN94"/>
  <c r="AV92"/>
  <c r="BY92" s="1"/>
  <c r="CD92"/>
  <c r="AN92"/>
  <c r="CD93"/>
  <c r="AV93"/>
  <c r="BY93" s="1"/>
  <c r="AG90"/>
  <c r="AN91"/>
  <c r="AV91"/>
  <c r="BY91" s="1"/>
  <c r="AK31" s="1"/>
  <c r="CD91"/>
  <c r="W31" s="1"/>
  <c r="AK27" l="1"/>
  <c r="AK29" s="1"/>
  <c r="AK37" s="1"/>
  <c r="AG96"/>
  <c r="AN93"/>
  <c r="AN90" s="1"/>
  <c r="AN96" s="1"/>
</calcChain>
</file>

<file path=xl/sharedStrings.xml><?xml version="1.0" encoding="utf-8"?>
<sst xmlns="http://schemas.openxmlformats.org/spreadsheetml/2006/main" count="716" uniqueCount="254">
  <si>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</si>
  <si>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</si>
  <si>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</si>
  <si>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</si>
  <si>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</si>
  <si>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</si>
  <si>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</si>
  <si>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</si>
  <si>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</si>
  <si>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</si>
  <si>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</si>
  <si>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</si>
  <si>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</si>
  <si>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</si>
  <si>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</si>
  <si>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</si>
  <si>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</si>
  <si>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161208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</si>
  <si>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</si>
  <si>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</si>
  <si>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laboratoře v obj. P</t>
  </si>
  <si>
    <t>0,1</t>
  </si>
  <si>
    <t>JKSO:</t>
  </si>
  <si>
    <t/>
  </si>
  <si>
    <t>CC-CZ:</t>
  </si>
  <si>
    <t>1</t>
  </si>
  <si>
    <t>Místo:</t>
  </si>
  <si>
    <t>Zemědělská 1, Brno</t>
  </si>
  <si>
    <t>Datum:</t>
  </si>
  <si>
    <t>30.12.2016</t>
  </si>
  <si>
    <t>10</t>
  </si>
  <si>
    <t>100</t>
  </si>
  <si>
    <t>Objednatel:</t>
  </si>
  <si>
    <t>IČ:</t>
  </si>
  <si>
    <t>Mendelova univerzita v Brně, Zemědělská 1, Brno</t>
  </si>
  <si>
    <t>DIČ:</t>
  </si>
  <si>
    <t>Zhotovitel:</t>
  </si>
  <si>
    <t>Vyplň údaj</t>
  </si>
  <si>
    <t>Projektant:</t>
  </si>
  <si>
    <t>ing.Zámečníková Brno</t>
  </si>
  <si>
    <t>True</t>
  </si>
  <si>
    <t>Zpracovatel:</t>
  </si>
  <si>
    <t>Kepertová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</si>
  <si>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</si>
  <si>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</si>
  <si>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</si>
  <si>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</si>
  <si>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</si>
  <si>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</si>
  <si>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</si>
  <si>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</si>
  <si>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</si>
  <si>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</si>
  <si>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</si>
  <si>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</si>
  <si>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</si>
  <si>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</si>
  <si>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</si>
  <si>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</si>
  <si>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</si>
  <si>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</si>
  <si>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</si>
  <si>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</si>
  <si>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</si>
  <si>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</si>
  <si>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</si>
  <si>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</si>
  <si>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</si>
  <si>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</si>
  <si>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</si>
  <si>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</si>
  <si>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</si>
  <si>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</si>
  <si>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</si>
  <si>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</si>
  <si>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</si>
  <si>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</si>
  <si>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</si>
  <si>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</si>
  <si>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</si>
  <si>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</si>
  <si>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</si>
  <si>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</si>
  <si>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</si>
  <si>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</si>
  <si>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</si>
  <si>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{17dd8470-d72c-4450-8484-8ee9d5688a02}</t>
  </si>
  <si>
    <t>{00000000-0000-0000-0000-000000000000}</t>
  </si>
  <si>
    <t>/</t>
  </si>
  <si>
    <t>161208a</t>
  </si>
  <si>
    <t>ZDRAVOTECHNIKA</t>
  </si>
  <si>
    <t>{2dff1da7-f9e1-4ff6-9051-d39fb7ccf41c}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</si>
  <si>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</si>
  <si>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</si>
  <si>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</si>
  <si>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</si>
  <si>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</si>
  <si>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</si>
  <si>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</si>
  <si>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</si>
  <si>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</si>
  <si>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</si>
  <si>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</si>
  <si>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</si>
  <si>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</si>
  <si>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</si>
  <si>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</si>
  <si>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</si>
  <si>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</si>
  <si>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161208a - ZDRAVOTECHNIKA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</si>
  <si>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</si>
  <si>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</si>
  <si>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</si>
  <si>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</si>
  <si>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</si>
  <si>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</si>
  <si>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</si>
  <si>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</si>
  <si>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</si>
  <si>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</si>
  <si>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</si>
  <si>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</si>
  <si>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</si>
  <si>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</si>
  <si>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</si>
  <si>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</si>
  <si>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</si>
  <si>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</si>
  <si>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</si>
  <si>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</si>
  <si>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</si>
  <si>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</si>
  <si>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</si>
  <si>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</si>
  <si>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</si>
  <si>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</si>
  <si>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</si>
  <si>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</si>
  <si>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</si>
  <si>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</si>
  <si>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</si>
  <si>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</si>
  <si>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</si>
  <si>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</si>
  <si>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</si>
  <si>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</si>
  <si>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</si>
  <si>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</si>
  <si>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</si>
  <si>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</si>
  <si>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612135101</t>
  </si>
  <si>
    <t>Hrubá výplň rýh ve stěnách maltou jakékoli šířky rýhy</t>
  </si>
  <si>
    <t>m2</t>
  </si>
  <si>
    <t>4</t>
  </si>
  <si>
    <t>-650867021</t>
  </si>
  <si>
    <t>10,0*0,7</t>
  </si>
  <si>
    <t>VV</t>
  </si>
  <si>
    <t>619995001</t>
  </si>
  <si>
    <t>Začištění kolem průrazu</t>
  </si>
  <si>
    <t>m</t>
  </si>
  <si>
    <t>1279787420</t>
  </si>
  <si>
    <t>0,15*4*2*2</t>
  </si>
  <si>
    <t>3</t>
  </si>
  <si>
    <t>971033241</t>
  </si>
  <si>
    <t>Vybourání otvorů ve zdivu cihelném pl do 0,0225 m2 na MVC nebo MV tl do 300 mm</t>
  </si>
  <si>
    <t>kus</t>
  </si>
  <si>
    <t>698239402</t>
  </si>
  <si>
    <t>974031142</t>
  </si>
  <si>
    <t>Vysekání rýh ve zdivu cihelném hl do 70 mm š do 70 mm</t>
  </si>
  <si>
    <t>91145397</t>
  </si>
  <si>
    <t>5</t>
  </si>
  <si>
    <t>997013211</t>
  </si>
  <si>
    <t>Vnitrostaveništní doprava suti a vybouraných hmot pro budovy v do 6 m ručně</t>
  </si>
  <si>
    <t>t</t>
  </si>
  <si>
    <t>-1780394646</t>
  </si>
  <si>
    <t>6</t>
  </si>
  <si>
    <t>997013509</t>
  </si>
  <si>
    <t>Příplatek k odvozu suti a vybouraných hmot na skládku ZKD 1 km přes 1 km</t>
  </si>
  <si>
    <t>441831238</t>
  </si>
  <si>
    <t>7</t>
  </si>
  <si>
    <t>997013511</t>
  </si>
  <si>
    <t>Odvoz suti a vybouraných hmot z meziskládky na skládku do 1 km s naložením a se složením</t>
  </si>
  <si>
    <t>803459384</t>
  </si>
  <si>
    <t>8</t>
  </si>
  <si>
    <t>997013803</t>
  </si>
  <si>
    <t>Poplatek za uložení stavebního odpadu z keramických materiálů na skládce (skládkovné)</t>
  </si>
  <si>
    <t>350387349</t>
  </si>
  <si>
    <t>9</t>
  </si>
  <si>
    <t>998018001</t>
  </si>
  <si>
    <t>Přesun hmot ruční pro budovy v do 6 m</t>
  </si>
  <si>
    <t>-634258351</t>
  </si>
  <si>
    <t>721173722</t>
  </si>
  <si>
    <t>Potrubí  z PE připojovací DN 40</t>
  </si>
  <si>
    <t>16</t>
  </si>
  <si>
    <t>-1904987597</t>
  </si>
  <si>
    <t>11</t>
  </si>
  <si>
    <t>721174042</t>
  </si>
  <si>
    <t>Potrubí kanalizační  připojovací  DN 40</t>
  </si>
  <si>
    <t>780038206</t>
  </si>
  <si>
    <t>12</t>
  </si>
  <si>
    <t>721194104</t>
  </si>
  <si>
    <t>Vyvedení a upevnění odpadních výpustek DN 40</t>
  </si>
  <si>
    <t>-1505394332</t>
  </si>
  <si>
    <t>13</t>
  </si>
  <si>
    <t>72122PC3</t>
  </si>
  <si>
    <t xml:space="preserve">Sifon kondenzační  DN 40  </t>
  </si>
  <si>
    <t>-1961855815</t>
  </si>
  <si>
    <t>14</t>
  </si>
  <si>
    <t>998721201</t>
  </si>
  <si>
    <t>Přesun hmot procentní pro vnitřní kanalizace v objektech v do 6 m</t>
  </si>
  <si>
    <t>%</t>
  </si>
  <si>
    <t>-72302675</t>
  </si>
  <si>
    <t>722174023</t>
  </si>
  <si>
    <t>Potrubí vodovodní plastové D 25 x 4,2 mm</t>
  </si>
  <si>
    <t>-1932755967</t>
  </si>
  <si>
    <t>722181232</t>
  </si>
  <si>
    <t>Ochrana vodovodního potrubí  tl do 15 mm DN do 42 mm</t>
  </si>
  <si>
    <t>907966259</t>
  </si>
  <si>
    <t>17</t>
  </si>
  <si>
    <t>722190401</t>
  </si>
  <si>
    <t>Vyvedení a upevnění výpustku do DN 25</t>
  </si>
  <si>
    <t>-1268681110</t>
  </si>
  <si>
    <t>18</t>
  </si>
  <si>
    <t>722290226</t>
  </si>
  <si>
    <t>Zkouška těsnosti vodovodního potrubí do DN 50</t>
  </si>
  <si>
    <t>-688456062</t>
  </si>
  <si>
    <t>19</t>
  </si>
  <si>
    <t>998722201</t>
  </si>
  <si>
    <t>Přesun hmot procentní pro vnitřní vodovod v objektech v do 6 m</t>
  </si>
  <si>
    <t>-485046298</t>
  </si>
  <si>
    <t>20</t>
  </si>
  <si>
    <t>725211603</t>
  </si>
  <si>
    <t>Umyvadlo keramické připevněné na stěnu šrouby bílé bez krytu na sifon 600 mm se zápachovou uzávěrkou</t>
  </si>
  <si>
    <t>soubor</t>
  </si>
  <si>
    <t>2035525183</t>
  </si>
  <si>
    <t>725819401</t>
  </si>
  <si>
    <t>Montáž ventilů rohových G 1/2 s připojovací trubičkou</t>
  </si>
  <si>
    <t>1286361229</t>
  </si>
  <si>
    <t>22</t>
  </si>
  <si>
    <t>M</t>
  </si>
  <si>
    <t>551456330</t>
  </si>
  <si>
    <t>ventil rohový 1/2" flexi hadička</t>
  </si>
  <si>
    <t>32</t>
  </si>
  <si>
    <t>1381008498</t>
  </si>
  <si>
    <t>23</t>
  </si>
  <si>
    <t>725822612</t>
  </si>
  <si>
    <t>Baterie umyvadlové stojánkové pákové s výpustí</t>
  </si>
  <si>
    <t>1992364688</t>
  </si>
  <si>
    <t>24</t>
  </si>
  <si>
    <t>998725201</t>
  </si>
  <si>
    <t>Přesun hmot procentní pro zařizovací předměty v objektech v do 6 m</t>
  </si>
  <si>
    <t>1172237283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</si>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</sst>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 applyProtection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0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6" borderId="0" xfId="0" applyNumberFormat="1" applyFont="1" applyFill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3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2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R2" s="229" t="s">
        <v>8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90" t="s">
        <v>17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6"/>
      <c r="AQ5" s="23"/>
      <c r="BE5" s="188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192" t="s">
        <v>20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6"/>
      <c r="AQ6" s="23"/>
      <c r="BE6" s="189"/>
      <c r="BS6" s="18" t="s">
        <v>21</v>
      </c>
    </row>
    <row r="7" spans="1:73" ht="14.45" customHeight="1">
      <c r="B7" s="22"/>
      <c r="C7" s="26"/>
      <c r="D7" s="30" t="s">
        <v>22</v>
      </c>
      <c r="E7" s="26"/>
      <c r="F7" s="26"/>
      <c r="G7" s="26"/>
      <c r="H7" s="26"/>
      <c r="I7" s="26"/>
      <c r="J7" s="26"/>
      <c r="K7" s="28" t="s">
        <v>23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24</v>
      </c>
      <c r="AL7" s="26"/>
      <c r="AM7" s="26"/>
      <c r="AN7" s="28" t="s">
        <v>23</v>
      </c>
      <c r="AO7" s="26"/>
      <c r="AP7" s="26"/>
      <c r="AQ7" s="23"/>
      <c r="BE7" s="189"/>
      <c r="BS7" s="18" t="s">
        <v>25</v>
      </c>
    </row>
    <row r="8" spans="1:73" ht="14.45" customHeight="1">
      <c r="B8" s="22"/>
      <c r="C8" s="26"/>
      <c r="D8" s="30" t="s">
        <v>26</v>
      </c>
      <c r="E8" s="26"/>
      <c r="F8" s="26"/>
      <c r="G8" s="26"/>
      <c r="H8" s="26"/>
      <c r="I8" s="26"/>
      <c r="J8" s="26"/>
      <c r="K8" s="28" t="s">
        <v>27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28</v>
      </c>
      <c r="AL8" s="26"/>
      <c r="AM8" s="26"/>
      <c r="AN8" s="31" t="s">
        <v>29</v>
      </c>
      <c r="AO8" s="26"/>
      <c r="AP8" s="26"/>
      <c r="AQ8" s="23"/>
      <c r="BE8" s="189"/>
      <c r="BS8" s="18" t="s">
        <v>30</v>
      </c>
    </row>
    <row r="9" spans="1:73" ht="14.45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189"/>
      <c r="BS9" s="18" t="s">
        <v>31</v>
      </c>
    </row>
    <row r="10" spans="1:73" ht="14.45" customHeight="1">
      <c r="B10" s="22"/>
      <c r="C10" s="26"/>
      <c r="D10" s="30" t="s">
        <v>32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33</v>
      </c>
      <c r="AL10" s="26"/>
      <c r="AM10" s="26"/>
      <c r="AN10" s="28" t="s">
        <v>23</v>
      </c>
      <c r="AO10" s="26"/>
      <c r="AP10" s="26"/>
      <c r="AQ10" s="23"/>
      <c r="BE10" s="189"/>
      <c r="BS10" s="18" t="s">
        <v>21</v>
      </c>
    </row>
    <row r="11" spans="1:73" ht="18.399999999999999" customHeight="1">
      <c r="B11" s="22"/>
      <c r="C11" s="26"/>
      <c r="D11" s="26"/>
      <c r="E11" s="28" t="s">
        <v>34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35</v>
      </c>
      <c r="AL11" s="26"/>
      <c r="AM11" s="26"/>
      <c r="AN11" s="28" t="s">
        <v>23</v>
      </c>
      <c r="AO11" s="26"/>
      <c r="AP11" s="26"/>
      <c r="AQ11" s="23"/>
      <c r="BE11" s="189"/>
      <c r="BS11" s="18" t="s">
        <v>21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89"/>
      <c r="BS12" s="18" t="s">
        <v>21</v>
      </c>
    </row>
    <row r="13" spans="1:73" ht="14.45" customHeight="1">
      <c r="B13" s="22"/>
      <c r="C13" s="26"/>
      <c r="D13" s="30" t="s">
        <v>36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33</v>
      </c>
      <c r="AL13" s="26"/>
      <c r="AM13" s="26"/>
      <c r="AN13" s="32" t="s">
        <v>37</v>
      </c>
      <c r="AO13" s="26"/>
      <c r="AP13" s="26"/>
      <c r="AQ13" s="23"/>
      <c r="BE13" s="189"/>
      <c r="BS13" s="18" t="s">
        <v>21</v>
      </c>
    </row>
    <row r="14" spans="1:73">
      <c r="B14" s="22"/>
      <c r="C14" s="26"/>
      <c r="D14" s="26"/>
      <c r="E14" s="193" t="s">
        <v>37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30" t="s">
        <v>35</v>
      </c>
      <c r="AL14" s="26"/>
      <c r="AM14" s="26"/>
      <c r="AN14" s="32" t="s">
        <v>37</v>
      </c>
      <c r="AO14" s="26"/>
      <c r="AP14" s="26"/>
      <c r="AQ14" s="23"/>
      <c r="BE14" s="189"/>
      <c r="BS14" s="18" t="s">
        <v>21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89"/>
      <c r="BS15" s="18" t="s">
        <v>6</v>
      </c>
    </row>
    <row r="16" spans="1:73" ht="14.45" customHeight="1">
      <c r="B16" s="22"/>
      <c r="C16" s="26"/>
      <c r="D16" s="30" t="s">
        <v>38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33</v>
      </c>
      <c r="AL16" s="26"/>
      <c r="AM16" s="26"/>
      <c r="AN16" s="28" t="s">
        <v>23</v>
      </c>
      <c r="AO16" s="26"/>
      <c r="AP16" s="26"/>
      <c r="AQ16" s="23"/>
      <c r="BE16" s="189"/>
      <c r="BS16" s="18" t="s">
        <v>6</v>
      </c>
    </row>
    <row r="17" spans="2:71" ht="18.399999999999999" customHeight="1">
      <c r="B17" s="22"/>
      <c r="C17" s="26"/>
      <c r="D17" s="26"/>
      <c r="E17" s="28" t="s">
        <v>39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35</v>
      </c>
      <c r="AL17" s="26"/>
      <c r="AM17" s="26"/>
      <c r="AN17" s="28" t="s">
        <v>23</v>
      </c>
      <c r="AO17" s="26"/>
      <c r="AP17" s="26"/>
      <c r="AQ17" s="23"/>
      <c r="BE17" s="189"/>
      <c r="BS17" s="18" t="s">
        <v>40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89"/>
      <c r="BS18" s="18" t="s">
        <v>9</v>
      </c>
    </row>
    <row r="19" spans="2:71" ht="14.45" customHeight="1">
      <c r="B19" s="22"/>
      <c r="C19" s="26"/>
      <c r="D19" s="30" t="s">
        <v>41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33</v>
      </c>
      <c r="AL19" s="26"/>
      <c r="AM19" s="26"/>
      <c r="AN19" s="28" t="s">
        <v>23</v>
      </c>
      <c r="AO19" s="26"/>
      <c r="AP19" s="26"/>
      <c r="AQ19" s="23"/>
      <c r="BE19" s="189"/>
      <c r="BS19" s="18" t="s">
        <v>9</v>
      </c>
    </row>
    <row r="20" spans="2:71" ht="18.399999999999999" customHeight="1">
      <c r="B20" s="22"/>
      <c r="C20" s="26"/>
      <c r="D20" s="26"/>
      <c r="E20" s="28" t="s">
        <v>42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35</v>
      </c>
      <c r="AL20" s="26"/>
      <c r="AM20" s="26"/>
      <c r="AN20" s="28" t="s">
        <v>23</v>
      </c>
      <c r="AO20" s="26"/>
      <c r="AP20" s="26"/>
      <c r="AQ20" s="23"/>
      <c r="BE20" s="189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89"/>
    </row>
    <row r="22" spans="2:71">
      <c r="B22" s="22"/>
      <c r="C22" s="26"/>
      <c r="D22" s="30" t="s">
        <v>43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89"/>
    </row>
    <row r="23" spans="2:71" ht="22.5" customHeight="1">
      <c r="B23" s="22"/>
      <c r="C23" s="26"/>
      <c r="D23" s="26"/>
      <c r="E23" s="195" t="s">
        <v>23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6"/>
      <c r="AP23" s="26"/>
      <c r="AQ23" s="23"/>
      <c r="BE23" s="189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89"/>
    </row>
    <row r="25" spans="2:71" ht="6.95" customHeight="1">
      <c r="B25" s="22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3"/>
      <c r="BE25" s="189"/>
    </row>
    <row r="26" spans="2:71" ht="14.45" customHeight="1">
      <c r="B26" s="22"/>
      <c r="C26" s="26"/>
      <c r="D26" s="34" t="s">
        <v>44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6">
        <f>ROUND(AG87,2)</f>
        <v>0</v>
      </c>
      <c r="AL26" s="191"/>
      <c r="AM26" s="191"/>
      <c r="AN26" s="191"/>
      <c r="AO26" s="191"/>
      <c r="AP26" s="26"/>
      <c r="AQ26" s="23"/>
      <c r="BE26" s="189"/>
    </row>
    <row r="27" spans="2:71" ht="14.45" customHeight="1">
      <c r="B27" s="22"/>
      <c r="C27" s="26"/>
      <c r="D27" s="34" t="s">
        <v>45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6">
        <f>ROUND(AG90,2)</f>
        <v>0</v>
      </c>
      <c r="AL27" s="196"/>
      <c r="AM27" s="196"/>
      <c r="AN27" s="196"/>
      <c r="AO27" s="196"/>
      <c r="AP27" s="26"/>
      <c r="AQ27" s="23"/>
      <c r="BE27" s="189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89"/>
    </row>
    <row r="29" spans="2:71" s="1" customFormat="1" ht="25.9" customHeight="1">
      <c r="B29" s="35"/>
      <c r="C29" s="36"/>
      <c r="D29" s="38" t="s">
        <v>46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97">
        <f>ROUND(AK26+AK27,2)</f>
        <v>0</v>
      </c>
      <c r="AL29" s="198"/>
      <c r="AM29" s="198"/>
      <c r="AN29" s="198"/>
      <c r="AO29" s="198"/>
      <c r="AP29" s="36"/>
      <c r="AQ29" s="37"/>
      <c r="BE29" s="189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89"/>
    </row>
    <row r="31" spans="2:71" s="2" customFormat="1" ht="14.45" customHeight="1">
      <c r="B31" s="40"/>
      <c r="C31" s="41"/>
      <c r="D31" s="42" t="s">
        <v>47</v>
      </c>
      <c r="E31" s="41"/>
      <c r="F31" s="42" t="s">
        <v>48</v>
      </c>
      <c r="G31" s="41"/>
      <c r="H31" s="41"/>
      <c r="I31" s="41"/>
      <c r="J31" s="41"/>
      <c r="K31" s="41"/>
      <c r="L31" s="199">
        <v>0.21</v>
      </c>
      <c r="M31" s="200"/>
      <c r="N31" s="200"/>
      <c r="O31" s="200"/>
      <c r="P31" s="41"/>
      <c r="Q31" s="41"/>
      <c r="R31" s="41"/>
      <c r="S31" s="41"/>
      <c r="T31" s="44" t="s">
        <v>49</v>
      </c>
      <c r="U31" s="41"/>
      <c r="V31" s="41"/>
      <c r="W31" s="201">
        <f>ROUND(AZ87+SUM(CD91:CD95),2)</f>
        <v>0</v>
      </c>
      <c r="X31" s="200"/>
      <c r="Y31" s="200"/>
      <c r="Z31" s="200"/>
      <c r="AA31" s="200"/>
      <c r="AB31" s="200"/>
      <c r="AC31" s="200"/>
      <c r="AD31" s="200"/>
      <c r="AE31" s="200"/>
      <c r="AF31" s="41"/>
      <c r="AG31" s="41"/>
      <c r="AH31" s="41"/>
      <c r="AI31" s="41"/>
      <c r="AJ31" s="41"/>
      <c r="AK31" s="201">
        <f>ROUND(AV87+SUM(BY91:BY95),2)</f>
        <v>0</v>
      </c>
      <c r="AL31" s="200"/>
      <c r="AM31" s="200"/>
      <c r="AN31" s="200"/>
      <c r="AO31" s="200"/>
      <c r="AP31" s="41"/>
      <c r="AQ31" s="45"/>
      <c r="BE31" s="189"/>
    </row>
    <row r="32" spans="2:71" s="2" customFormat="1" ht="14.45" customHeight="1">
      <c r="B32" s="40"/>
      <c r="C32" s="41"/>
      <c r="D32" s="41"/>
      <c r="E32" s="41"/>
      <c r="F32" s="42" t="s">
        <v>50</v>
      </c>
      <c r="G32" s="41"/>
      <c r="H32" s="41"/>
      <c r="I32" s="41"/>
      <c r="J32" s="41"/>
      <c r="K32" s="41"/>
      <c r="L32" s="199">
        <v>0.15</v>
      </c>
      <c r="M32" s="200"/>
      <c r="N32" s="200"/>
      <c r="O32" s="200"/>
      <c r="P32" s="41"/>
      <c r="Q32" s="41"/>
      <c r="R32" s="41"/>
      <c r="S32" s="41"/>
      <c r="T32" s="44" t="s">
        <v>49</v>
      </c>
      <c r="U32" s="41"/>
      <c r="V32" s="41"/>
      <c r="W32" s="201">
        <f>ROUND(BA87+SUM(CE91:CE95),2)</f>
        <v>0</v>
      </c>
      <c r="X32" s="200"/>
      <c r="Y32" s="200"/>
      <c r="Z32" s="200"/>
      <c r="AA32" s="200"/>
      <c r="AB32" s="200"/>
      <c r="AC32" s="200"/>
      <c r="AD32" s="200"/>
      <c r="AE32" s="200"/>
      <c r="AF32" s="41"/>
      <c r="AG32" s="41"/>
      <c r="AH32" s="41"/>
      <c r="AI32" s="41"/>
      <c r="AJ32" s="41"/>
      <c r="AK32" s="201">
        <f>ROUND(AW87+SUM(BZ91:BZ95),2)</f>
        <v>0</v>
      </c>
      <c r="AL32" s="200"/>
      <c r="AM32" s="200"/>
      <c r="AN32" s="200"/>
      <c r="AO32" s="200"/>
      <c r="AP32" s="41"/>
      <c r="AQ32" s="45"/>
      <c r="BE32" s="189"/>
    </row>
    <row r="33" spans="2:57" s="2" customFormat="1" ht="14.45" hidden="1" customHeight="1">
      <c r="B33" s="40"/>
      <c r="C33" s="41"/>
      <c r="D33" s="41"/>
      <c r="E33" s="41"/>
      <c r="F33" s="42" t="s">
        <v>51</v>
      </c>
      <c r="G33" s="41"/>
      <c r="H33" s="41"/>
      <c r="I33" s="41"/>
      <c r="J33" s="41"/>
      <c r="K33" s="41"/>
      <c r="L33" s="199">
        <v>0.21</v>
      </c>
      <c r="M33" s="200"/>
      <c r="N33" s="200"/>
      <c r="O33" s="200"/>
      <c r="P33" s="41"/>
      <c r="Q33" s="41"/>
      <c r="R33" s="41"/>
      <c r="S33" s="41"/>
      <c r="T33" s="44" t="s">
        <v>49</v>
      </c>
      <c r="U33" s="41"/>
      <c r="V33" s="41"/>
      <c r="W33" s="201">
        <f>ROUND(BB87+SUM(CF91:CF95),2)</f>
        <v>0</v>
      </c>
      <c r="X33" s="200"/>
      <c r="Y33" s="200"/>
      <c r="Z33" s="200"/>
      <c r="AA33" s="200"/>
      <c r="AB33" s="200"/>
      <c r="AC33" s="200"/>
      <c r="AD33" s="200"/>
      <c r="AE33" s="200"/>
      <c r="AF33" s="41"/>
      <c r="AG33" s="41"/>
      <c r="AH33" s="41"/>
      <c r="AI33" s="41"/>
      <c r="AJ33" s="41"/>
      <c r="AK33" s="201">
        <v>0</v>
      </c>
      <c r="AL33" s="200"/>
      <c r="AM33" s="200"/>
      <c r="AN33" s="200"/>
      <c r="AO33" s="200"/>
      <c r="AP33" s="41"/>
      <c r="AQ33" s="45"/>
      <c r="BE33" s="189"/>
    </row>
    <row r="34" spans="2:57" s="2" customFormat="1" ht="14.45" hidden="1" customHeight="1">
      <c r="B34" s="40"/>
      <c r="C34" s="41"/>
      <c r="D34" s="41"/>
      <c r="E34" s="41"/>
      <c r="F34" s="42" t="s">
        <v>52</v>
      </c>
      <c r="G34" s="41"/>
      <c r="H34" s="41"/>
      <c r="I34" s="41"/>
      <c r="J34" s="41"/>
      <c r="K34" s="41"/>
      <c r="L34" s="199">
        <v>0.15</v>
      </c>
      <c r="M34" s="200"/>
      <c r="N34" s="200"/>
      <c r="O34" s="200"/>
      <c r="P34" s="41"/>
      <c r="Q34" s="41"/>
      <c r="R34" s="41"/>
      <c r="S34" s="41"/>
      <c r="T34" s="44" t="s">
        <v>49</v>
      </c>
      <c r="U34" s="41"/>
      <c r="V34" s="41"/>
      <c r="W34" s="201">
        <f>ROUND(BC87+SUM(CG91:CG95),2)</f>
        <v>0</v>
      </c>
      <c r="X34" s="200"/>
      <c r="Y34" s="200"/>
      <c r="Z34" s="200"/>
      <c r="AA34" s="200"/>
      <c r="AB34" s="200"/>
      <c r="AC34" s="200"/>
      <c r="AD34" s="200"/>
      <c r="AE34" s="200"/>
      <c r="AF34" s="41"/>
      <c r="AG34" s="41"/>
      <c r="AH34" s="41"/>
      <c r="AI34" s="41"/>
      <c r="AJ34" s="41"/>
      <c r="AK34" s="201">
        <v>0</v>
      </c>
      <c r="AL34" s="200"/>
      <c r="AM34" s="200"/>
      <c r="AN34" s="200"/>
      <c r="AO34" s="200"/>
      <c r="AP34" s="41"/>
      <c r="AQ34" s="45"/>
      <c r="BE34" s="189"/>
    </row>
    <row r="35" spans="2:57" s="2" customFormat="1" ht="14.45" hidden="1" customHeight="1">
      <c r="B35" s="40"/>
      <c r="C35" s="41"/>
      <c r="D35" s="41"/>
      <c r="E35" s="41"/>
      <c r="F35" s="42" t="s">
        <v>53</v>
      </c>
      <c r="G35" s="41"/>
      <c r="H35" s="41"/>
      <c r="I35" s="41"/>
      <c r="J35" s="41"/>
      <c r="K35" s="41"/>
      <c r="L35" s="199">
        <v>0</v>
      </c>
      <c r="M35" s="200"/>
      <c r="N35" s="200"/>
      <c r="O35" s="200"/>
      <c r="P35" s="41"/>
      <c r="Q35" s="41"/>
      <c r="R35" s="41"/>
      <c r="S35" s="41"/>
      <c r="T35" s="44" t="s">
        <v>49</v>
      </c>
      <c r="U35" s="41"/>
      <c r="V35" s="41"/>
      <c r="W35" s="201">
        <f>ROUND(BD87+SUM(CH91:CH95),2)</f>
        <v>0</v>
      </c>
      <c r="X35" s="200"/>
      <c r="Y35" s="200"/>
      <c r="Z35" s="200"/>
      <c r="AA35" s="200"/>
      <c r="AB35" s="200"/>
      <c r="AC35" s="200"/>
      <c r="AD35" s="200"/>
      <c r="AE35" s="200"/>
      <c r="AF35" s="41"/>
      <c r="AG35" s="41"/>
      <c r="AH35" s="41"/>
      <c r="AI35" s="41"/>
      <c r="AJ35" s="41"/>
      <c r="AK35" s="201">
        <v>0</v>
      </c>
      <c r="AL35" s="200"/>
      <c r="AM35" s="200"/>
      <c r="AN35" s="200"/>
      <c r="AO35" s="200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54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55</v>
      </c>
      <c r="U37" s="48"/>
      <c r="V37" s="48"/>
      <c r="W37" s="48"/>
      <c r="X37" s="202" t="s">
        <v>56</v>
      </c>
      <c r="Y37" s="203"/>
      <c r="Z37" s="203"/>
      <c r="AA37" s="203"/>
      <c r="AB37" s="203"/>
      <c r="AC37" s="48"/>
      <c r="AD37" s="48"/>
      <c r="AE37" s="48"/>
      <c r="AF37" s="48"/>
      <c r="AG37" s="48"/>
      <c r="AH37" s="48"/>
      <c r="AI37" s="48"/>
      <c r="AJ37" s="48"/>
      <c r="AK37" s="204">
        <f>SUM(AK29:AK35)</f>
        <v>0</v>
      </c>
      <c r="AL37" s="203"/>
      <c r="AM37" s="203"/>
      <c r="AN37" s="203"/>
      <c r="AO37" s="205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3.5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 ht="13.5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>
      <c r="B49" s="35"/>
      <c r="C49" s="36"/>
      <c r="D49" s="50" t="s">
        <v>57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58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2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3"/>
    </row>
    <row r="51" spans="2:43" ht="13.5">
      <c r="B51" s="22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3"/>
    </row>
    <row r="52" spans="2:43" ht="13.5">
      <c r="B52" s="22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3"/>
    </row>
    <row r="53" spans="2:43" ht="13.5">
      <c r="B53" s="22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3"/>
    </row>
    <row r="54" spans="2:43" ht="13.5">
      <c r="B54" s="22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3"/>
    </row>
    <row r="55" spans="2:43" ht="13.5">
      <c r="B55" s="22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3"/>
    </row>
    <row r="56" spans="2:43" ht="13.5">
      <c r="B56" s="22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3"/>
    </row>
    <row r="57" spans="2:43" ht="13.5">
      <c r="B57" s="22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3"/>
    </row>
    <row r="58" spans="2:43" s="1" customFormat="1">
      <c r="B58" s="35"/>
      <c r="C58" s="36"/>
      <c r="D58" s="55" t="s">
        <v>59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60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59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60</v>
      </c>
      <c r="AN58" s="56"/>
      <c r="AO58" s="58"/>
      <c r="AP58" s="36"/>
      <c r="AQ58" s="37"/>
    </row>
    <row r="59" spans="2:43" ht="13.5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>
      <c r="B60" s="35"/>
      <c r="C60" s="36"/>
      <c r="D60" s="50" t="s">
        <v>61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62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2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3"/>
    </row>
    <row r="62" spans="2:43" ht="13.5">
      <c r="B62" s="22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3"/>
    </row>
    <row r="63" spans="2:43" ht="13.5">
      <c r="B63" s="22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3"/>
    </row>
    <row r="64" spans="2:43" ht="13.5">
      <c r="B64" s="22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3"/>
    </row>
    <row r="65" spans="2:43" ht="13.5">
      <c r="B65" s="22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3"/>
    </row>
    <row r="66" spans="2:43" ht="13.5">
      <c r="B66" s="22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3"/>
    </row>
    <row r="67" spans="2:43" ht="13.5">
      <c r="B67" s="22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3"/>
    </row>
    <row r="68" spans="2:43" ht="13.5">
      <c r="B68" s="22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3"/>
    </row>
    <row r="69" spans="2:43" s="1" customFormat="1">
      <c r="B69" s="35"/>
      <c r="C69" s="36"/>
      <c r="D69" s="55" t="s">
        <v>59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60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59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60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86" t="s">
        <v>63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161208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06" t="str">
        <f>K6</f>
        <v>Stavební úpravy laboratoře v obj. P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0" t="s">
        <v>26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Zemědělská 1, Brno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28</v>
      </c>
      <c r="AJ80" s="36"/>
      <c r="AK80" s="36"/>
      <c r="AL80" s="36"/>
      <c r="AM80" s="73" t="str">
        <f>IF(AN8= "","",AN8)</f>
        <v>30.12.2016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>
      <c r="B82" s="35"/>
      <c r="C82" s="30" t="s">
        <v>32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Mendelova univerzita v Brně, Zemědělská 1, Brno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38</v>
      </c>
      <c r="AJ82" s="36"/>
      <c r="AK82" s="36"/>
      <c r="AL82" s="36"/>
      <c r="AM82" s="208" t="str">
        <f>IF(E17="","",E17)</f>
        <v>ing.Zámečníková Brno</v>
      </c>
      <c r="AN82" s="208"/>
      <c r="AO82" s="208"/>
      <c r="AP82" s="208"/>
      <c r="AQ82" s="37"/>
      <c r="AS82" s="209" t="s">
        <v>64</v>
      </c>
      <c r="AT82" s="210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89" s="1" customFormat="1">
      <c r="B83" s="35"/>
      <c r="C83" s="30" t="s">
        <v>36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41</v>
      </c>
      <c r="AJ83" s="36"/>
      <c r="AK83" s="36"/>
      <c r="AL83" s="36"/>
      <c r="AM83" s="208" t="str">
        <f>IF(E20="","",E20)</f>
        <v>Kepertová</v>
      </c>
      <c r="AN83" s="208"/>
      <c r="AO83" s="208"/>
      <c r="AP83" s="208"/>
      <c r="AQ83" s="37"/>
      <c r="AS83" s="211"/>
      <c r="AT83" s="212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13"/>
      <c r="AT84" s="214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89" s="1" customFormat="1" ht="29.25" customHeight="1">
      <c r="B85" s="35"/>
      <c r="C85" s="215" t="s">
        <v>65</v>
      </c>
      <c r="D85" s="216"/>
      <c r="E85" s="216"/>
      <c r="F85" s="216"/>
      <c r="G85" s="216"/>
      <c r="H85" s="79"/>
      <c r="I85" s="217" t="s">
        <v>66</v>
      </c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7" t="s">
        <v>67</v>
      </c>
      <c r="AH85" s="216"/>
      <c r="AI85" s="216"/>
      <c r="AJ85" s="216"/>
      <c r="AK85" s="216"/>
      <c r="AL85" s="216"/>
      <c r="AM85" s="216"/>
      <c r="AN85" s="217" t="s">
        <v>68</v>
      </c>
      <c r="AO85" s="216"/>
      <c r="AP85" s="218"/>
      <c r="AQ85" s="37"/>
      <c r="AS85" s="80" t="s">
        <v>69</v>
      </c>
      <c r="AT85" s="81" t="s">
        <v>70</v>
      </c>
      <c r="AU85" s="81" t="s">
        <v>71</v>
      </c>
      <c r="AV85" s="81" t="s">
        <v>72</v>
      </c>
      <c r="AW85" s="81" t="s">
        <v>73</v>
      </c>
      <c r="AX85" s="81" t="s">
        <v>74</v>
      </c>
      <c r="AY85" s="81" t="s">
        <v>75</v>
      </c>
      <c r="AZ85" s="81" t="s">
        <v>76</v>
      </c>
      <c r="BA85" s="81" t="s">
        <v>77</v>
      </c>
      <c r="BB85" s="81" t="s">
        <v>78</v>
      </c>
      <c r="BC85" s="81" t="s">
        <v>79</v>
      </c>
      <c r="BD85" s="82" t="s">
        <v>80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4" t="s">
        <v>81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26">
        <f>ROUND(AG88,2)</f>
        <v>0</v>
      </c>
      <c r="AH87" s="226"/>
      <c r="AI87" s="226"/>
      <c r="AJ87" s="226"/>
      <c r="AK87" s="226"/>
      <c r="AL87" s="226"/>
      <c r="AM87" s="226"/>
      <c r="AN87" s="227">
        <f>SUM(AG87,AT87)</f>
        <v>0</v>
      </c>
      <c r="AO87" s="227"/>
      <c r="AP87" s="227"/>
      <c r="AQ87" s="71"/>
      <c r="AS87" s="86">
        <f>ROUND(AS88,2)</f>
        <v>0</v>
      </c>
      <c r="AT87" s="87">
        <f>ROUND(SUM(AV87:AW87),2)</f>
        <v>0</v>
      </c>
      <c r="AU87" s="88">
        <f>ROUND(AU88,5)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0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82</v>
      </c>
      <c r="BT87" s="90" t="s">
        <v>83</v>
      </c>
      <c r="BU87" s="91" t="s">
        <v>84</v>
      </c>
      <c r="BV87" s="90" t="s">
        <v>85</v>
      </c>
      <c r="BW87" s="90" t="s">
        <v>86</v>
      </c>
      <c r="BX87" s="90" t="s">
        <v>87</v>
      </c>
    </row>
    <row r="88" spans="1:89" s="5" customFormat="1" ht="37.5" customHeight="1">
      <c r="A88" s="92" t="s">
        <v>88</v>
      </c>
      <c r="B88" s="93"/>
      <c r="C88" s="94"/>
      <c r="D88" s="221" t="s">
        <v>89</v>
      </c>
      <c r="E88" s="221"/>
      <c r="F88" s="221"/>
      <c r="G88" s="221"/>
      <c r="H88" s="221"/>
      <c r="I88" s="95"/>
      <c r="J88" s="221" t="s">
        <v>90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19">
        <f>'161208a - ZDRAVOTECHNIKA'!M30</f>
        <v>0</v>
      </c>
      <c r="AH88" s="220"/>
      <c r="AI88" s="220"/>
      <c r="AJ88" s="220"/>
      <c r="AK88" s="220"/>
      <c r="AL88" s="220"/>
      <c r="AM88" s="220"/>
      <c r="AN88" s="219">
        <f>SUM(AG88,AT88)</f>
        <v>0</v>
      </c>
      <c r="AO88" s="220"/>
      <c r="AP88" s="220"/>
      <c r="AQ88" s="96"/>
      <c r="AS88" s="97">
        <f>'161208a - ZDRAVOTECHNIKA'!M28</f>
        <v>0</v>
      </c>
      <c r="AT88" s="98">
        <f>ROUND(SUM(AV88:AW88),2)</f>
        <v>0</v>
      </c>
      <c r="AU88" s="99">
        <f>'161208a - ZDRAVOTECHNIKA'!W124</f>
        <v>0</v>
      </c>
      <c r="AV88" s="98">
        <f>'161208a - ZDRAVOTECHNIKA'!M32</f>
        <v>0</v>
      </c>
      <c r="AW88" s="98">
        <f>'161208a - ZDRAVOTECHNIKA'!M33</f>
        <v>0</v>
      </c>
      <c r="AX88" s="98">
        <f>'161208a - ZDRAVOTECHNIKA'!M34</f>
        <v>0</v>
      </c>
      <c r="AY88" s="98">
        <f>'161208a - ZDRAVOTECHNIKA'!M35</f>
        <v>0</v>
      </c>
      <c r="AZ88" s="98">
        <f>'161208a - ZDRAVOTECHNIKA'!H32</f>
        <v>0</v>
      </c>
      <c r="BA88" s="98">
        <f>'161208a - ZDRAVOTECHNIKA'!H33</f>
        <v>0</v>
      </c>
      <c r="BB88" s="98">
        <f>'161208a - ZDRAVOTECHNIKA'!H34</f>
        <v>0</v>
      </c>
      <c r="BC88" s="98">
        <f>'161208a - ZDRAVOTECHNIKA'!H35</f>
        <v>0</v>
      </c>
      <c r="BD88" s="100">
        <f>'161208a - ZDRAVOTECHNIKA'!H36</f>
        <v>0</v>
      </c>
      <c r="BT88" s="101" t="s">
        <v>25</v>
      </c>
      <c r="BV88" s="101" t="s">
        <v>85</v>
      </c>
      <c r="BW88" s="101" t="s">
        <v>91</v>
      </c>
      <c r="BX88" s="101" t="s">
        <v>86</v>
      </c>
    </row>
    <row r="89" spans="1:89" ht="13.5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5"/>
      <c r="C90" s="84" t="s">
        <v>92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227">
        <f>ROUND(SUM(AG91:AG94),2)</f>
        <v>0</v>
      </c>
      <c r="AH90" s="227"/>
      <c r="AI90" s="227"/>
      <c r="AJ90" s="227"/>
      <c r="AK90" s="227"/>
      <c r="AL90" s="227"/>
      <c r="AM90" s="227"/>
      <c r="AN90" s="227">
        <f>ROUND(SUM(AN91:AN94),2)</f>
        <v>0</v>
      </c>
      <c r="AO90" s="227"/>
      <c r="AP90" s="227"/>
      <c r="AQ90" s="37"/>
      <c r="AS90" s="80" t="s">
        <v>93</v>
      </c>
      <c r="AT90" s="81" t="s">
        <v>94</v>
      </c>
      <c r="AU90" s="81" t="s">
        <v>47</v>
      </c>
      <c r="AV90" s="82" t="s">
        <v>70</v>
      </c>
    </row>
    <row r="91" spans="1:89" s="1" customFormat="1" ht="19.899999999999999" customHeight="1">
      <c r="B91" s="35"/>
      <c r="C91" s="36"/>
      <c r="D91" s="102" t="s">
        <v>95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22">
        <f>ROUND(AG87*AS91,2)</f>
        <v>0</v>
      </c>
      <c r="AH91" s="223"/>
      <c r="AI91" s="223"/>
      <c r="AJ91" s="223"/>
      <c r="AK91" s="223"/>
      <c r="AL91" s="223"/>
      <c r="AM91" s="223"/>
      <c r="AN91" s="223">
        <f>ROUND(AG91+AV91,2)</f>
        <v>0</v>
      </c>
      <c r="AO91" s="223"/>
      <c r="AP91" s="223"/>
      <c r="AQ91" s="37"/>
      <c r="AS91" s="103">
        <v>0</v>
      </c>
      <c r="AT91" s="104" t="s">
        <v>96</v>
      </c>
      <c r="AU91" s="104" t="s">
        <v>48</v>
      </c>
      <c r="AV91" s="105">
        <f>ROUND(IF(AU91="základní",AG91*L31,IF(AU91="snížená",AG91*L32,0)),2)</f>
        <v>0</v>
      </c>
      <c r="BV91" s="18" t="s">
        <v>97</v>
      </c>
      <c r="BY91" s="106">
        <f>IF(AU91="základní",AV91,0)</f>
        <v>0</v>
      </c>
      <c r="BZ91" s="106">
        <f>IF(AU91="snížená",AV91,0)</f>
        <v>0</v>
      </c>
      <c r="CA91" s="106">
        <v>0</v>
      </c>
      <c r="CB91" s="106">
        <v>0</v>
      </c>
      <c r="CC91" s="106">
        <v>0</v>
      </c>
      <c r="CD91" s="106">
        <f>IF(AU91="základní",AG91,0)</f>
        <v>0</v>
      </c>
      <c r="CE91" s="106">
        <f>IF(AU91="snížená",AG91,0)</f>
        <v>0</v>
      </c>
      <c r="CF91" s="106">
        <f>IF(AU91="zákl. přenesená",AG91,0)</f>
        <v>0</v>
      </c>
      <c r="CG91" s="106">
        <f>IF(AU91="sníž. přenesená",AG91,0)</f>
        <v>0</v>
      </c>
      <c r="CH91" s="106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5"/>
      <c r="C92" s="36"/>
      <c r="D92" s="224" t="s">
        <v>98</v>
      </c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36"/>
      <c r="AD92" s="36"/>
      <c r="AE92" s="36"/>
      <c r="AF92" s="36"/>
      <c r="AG92" s="222">
        <f>AG87*AS92</f>
        <v>0</v>
      </c>
      <c r="AH92" s="223"/>
      <c r="AI92" s="223"/>
      <c r="AJ92" s="223"/>
      <c r="AK92" s="223"/>
      <c r="AL92" s="223"/>
      <c r="AM92" s="223"/>
      <c r="AN92" s="223">
        <f>AG92+AV92</f>
        <v>0</v>
      </c>
      <c r="AO92" s="223"/>
      <c r="AP92" s="223"/>
      <c r="AQ92" s="37"/>
      <c r="AS92" s="107">
        <v>0</v>
      </c>
      <c r="AT92" s="108" t="s">
        <v>96</v>
      </c>
      <c r="AU92" s="108" t="s">
        <v>48</v>
      </c>
      <c r="AV92" s="109">
        <f>ROUND(IF(AU92="nulová",0,IF(OR(AU92="základní",AU92="zákl. přenesená"),AG92*L31,AG92*L32)),2)</f>
        <v>0</v>
      </c>
      <c r="BV92" s="18" t="s">
        <v>99</v>
      </c>
      <c r="BY92" s="106">
        <f>IF(AU92="základní",AV92,0)</f>
        <v>0</v>
      </c>
      <c r="BZ92" s="106">
        <f>IF(AU92="snížená",AV92,0)</f>
        <v>0</v>
      </c>
      <c r="CA92" s="106">
        <f>IF(AU92="zákl. přenesená",AV92,0)</f>
        <v>0</v>
      </c>
      <c r="CB92" s="106">
        <f>IF(AU92="sníž. přenesená",AV92,0)</f>
        <v>0</v>
      </c>
      <c r="CC92" s="106">
        <f>IF(AU92="nulová",AV92,0)</f>
        <v>0</v>
      </c>
      <c r="CD92" s="106">
        <f>IF(AU92="základní",AG92,0)</f>
        <v>0</v>
      </c>
      <c r="CE92" s="106">
        <f>IF(AU92="snížená",AG92,0)</f>
        <v>0</v>
      </c>
      <c r="CF92" s="106">
        <f>IF(AU92="zákl. přenesená",AG92,0)</f>
        <v>0</v>
      </c>
      <c r="CG92" s="106">
        <f>IF(AU92="sníž. přenesená",AG92,0)</f>
        <v>0</v>
      </c>
      <c r="CH92" s="106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5"/>
      <c r="C93" s="36"/>
      <c r="D93" s="224" t="s">
        <v>98</v>
      </c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36"/>
      <c r="AD93" s="36"/>
      <c r="AE93" s="36"/>
      <c r="AF93" s="36"/>
      <c r="AG93" s="222">
        <f>AG87*AS93</f>
        <v>0</v>
      </c>
      <c r="AH93" s="223"/>
      <c r="AI93" s="223"/>
      <c r="AJ93" s="223"/>
      <c r="AK93" s="223"/>
      <c r="AL93" s="223"/>
      <c r="AM93" s="223"/>
      <c r="AN93" s="223">
        <f>AG93+AV93</f>
        <v>0</v>
      </c>
      <c r="AO93" s="223"/>
      <c r="AP93" s="223"/>
      <c r="AQ93" s="37"/>
      <c r="AS93" s="107">
        <v>0</v>
      </c>
      <c r="AT93" s="108" t="s">
        <v>96</v>
      </c>
      <c r="AU93" s="108" t="s">
        <v>48</v>
      </c>
      <c r="AV93" s="109">
        <f>ROUND(IF(AU93="nulová",0,IF(OR(AU93="základní",AU93="zákl. přenesená"),AG93*L31,AG93*L32)),2)</f>
        <v>0</v>
      </c>
      <c r="BV93" s="18" t="s">
        <v>99</v>
      </c>
      <c r="BY93" s="106">
        <f>IF(AU93="základní",AV93,0)</f>
        <v>0</v>
      </c>
      <c r="BZ93" s="106">
        <f>IF(AU93="snížená",AV93,0)</f>
        <v>0</v>
      </c>
      <c r="CA93" s="106">
        <f>IF(AU93="zákl. přenesená",AV93,0)</f>
        <v>0</v>
      </c>
      <c r="CB93" s="106">
        <f>IF(AU93="sníž. přenesená",AV93,0)</f>
        <v>0</v>
      </c>
      <c r="CC93" s="106">
        <f>IF(AU93="nulová",AV93,0)</f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5"/>
      <c r="C94" s="36"/>
      <c r="D94" s="224" t="s">
        <v>98</v>
      </c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36"/>
      <c r="AD94" s="36"/>
      <c r="AE94" s="36"/>
      <c r="AF94" s="36"/>
      <c r="AG94" s="222">
        <f>AG87*AS94</f>
        <v>0</v>
      </c>
      <c r="AH94" s="223"/>
      <c r="AI94" s="223"/>
      <c r="AJ94" s="223"/>
      <c r="AK94" s="223"/>
      <c r="AL94" s="223"/>
      <c r="AM94" s="223"/>
      <c r="AN94" s="223">
        <f>AG94+AV94</f>
        <v>0</v>
      </c>
      <c r="AO94" s="223"/>
      <c r="AP94" s="223"/>
      <c r="AQ94" s="37"/>
      <c r="AS94" s="110">
        <v>0</v>
      </c>
      <c r="AT94" s="111" t="s">
        <v>96</v>
      </c>
      <c r="AU94" s="111" t="s">
        <v>48</v>
      </c>
      <c r="AV94" s="112">
        <f>ROUND(IF(AU94="nulová",0,IF(OR(AU94="základní",AU94="zákl. přenesená"),AG94*L31,AG94*L32)),2)</f>
        <v>0</v>
      </c>
      <c r="BV94" s="18" t="s">
        <v>99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7"/>
    </row>
    <row r="96" spans="1:89" s="1" customFormat="1" ht="30" customHeight="1">
      <c r="B96" s="35"/>
      <c r="C96" s="113" t="s">
        <v>100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7"/>
    </row>
    <row r="97" spans="2:43" s="1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61208a - ZDRAVOTECHNI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101</v>
      </c>
      <c r="G1" s="14"/>
      <c r="H1" s="271" t="s">
        <v>102</v>
      </c>
      <c r="I1" s="271"/>
      <c r="J1" s="271"/>
      <c r="K1" s="271"/>
      <c r="L1" s="14" t="s">
        <v>103</v>
      </c>
      <c r="M1" s="12"/>
      <c r="N1" s="12"/>
      <c r="O1" s="13" t="s">
        <v>104</v>
      </c>
      <c r="P1" s="12"/>
      <c r="Q1" s="12"/>
      <c r="R1" s="12"/>
      <c r="S1" s="14" t="s">
        <v>105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229" t="s">
        <v>8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T2" s="18" t="s">
        <v>91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106</v>
      </c>
    </row>
    <row r="4" spans="1:66" ht="36.950000000000003" customHeight="1">
      <c r="B4" s="22"/>
      <c r="C4" s="186" t="s">
        <v>107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31" t="str">
        <f>'Rekapitulace stavby'!K6</f>
        <v>Stavební úpravy laboratoře v obj. P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6"/>
      <c r="R6" s="23"/>
    </row>
    <row r="7" spans="1:66" s="1" customFormat="1" ht="32.85" customHeight="1">
      <c r="B7" s="35"/>
      <c r="C7" s="36"/>
      <c r="D7" s="29" t="s">
        <v>108</v>
      </c>
      <c r="E7" s="36"/>
      <c r="F7" s="192" t="s">
        <v>109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6"/>
      <c r="R7" s="37"/>
    </row>
    <row r="8" spans="1:66" s="1" customFormat="1" ht="14.45" customHeight="1">
      <c r="B8" s="35"/>
      <c r="C8" s="36"/>
      <c r="D8" s="30" t="s">
        <v>22</v>
      </c>
      <c r="E8" s="36"/>
      <c r="F8" s="28" t="s">
        <v>23</v>
      </c>
      <c r="G8" s="36"/>
      <c r="H8" s="36"/>
      <c r="I8" s="36"/>
      <c r="J8" s="36"/>
      <c r="K8" s="36"/>
      <c r="L8" s="36"/>
      <c r="M8" s="30" t="s">
        <v>24</v>
      </c>
      <c r="N8" s="36"/>
      <c r="O8" s="28" t="s">
        <v>23</v>
      </c>
      <c r="P8" s="36"/>
      <c r="Q8" s="36"/>
      <c r="R8" s="37"/>
    </row>
    <row r="9" spans="1:66" s="1" customFormat="1" ht="14.45" customHeight="1">
      <c r="B9" s="35"/>
      <c r="C9" s="36"/>
      <c r="D9" s="30" t="s">
        <v>26</v>
      </c>
      <c r="E9" s="36"/>
      <c r="F9" s="28" t="s">
        <v>27</v>
      </c>
      <c r="G9" s="36"/>
      <c r="H9" s="36"/>
      <c r="I9" s="36"/>
      <c r="J9" s="36"/>
      <c r="K9" s="36"/>
      <c r="L9" s="36"/>
      <c r="M9" s="30" t="s">
        <v>28</v>
      </c>
      <c r="N9" s="36"/>
      <c r="O9" s="234" t="str">
        <f>'Rekapitulace stavby'!AN8</f>
        <v>30.12.2016</v>
      </c>
      <c r="P9" s="235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32</v>
      </c>
      <c r="E11" s="36"/>
      <c r="F11" s="36"/>
      <c r="G11" s="36"/>
      <c r="H11" s="36"/>
      <c r="I11" s="36"/>
      <c r="J11" s="36"/>
      <c r="K11" s="36"/>
      <c r="L11" s="36"/>
      <c r="M11" s="30" t="s">
        <v>33</v>
      </c>
      <c r="N11" s="36"/>
      <c r="O11" s="190" t="s">
        <v>23</v>
      </c>
      <c r="P11" s="190"/>
      <c r="Q11" s="36"/>
      <c r="R11" s="37"/>
    </row>
    <row r="12" spans="1:66" s="1" customFormat="1" ht="18" customHeight="1">
      <c r="B12" s="35"/>
      <c r="C12" s="36"/>
      <c r="D12" s="36"/>
      <c r="E12" s="28" t="s">
        <v>34</v>
      </c>
      <c r="F12" s="36"/>
      <c r="G12" s="36"/>
      <c r="H12" s="36"/>
      <c r="I12" s="36"/>
      <c r="J12" s="36"/>
      <c r="K12" s="36"/>
      <c r="L12" s="36"/>
      <c r="M12" s="30" t="s">
        <v>35</v>
      </c>
      <c r="N12" s="36"/>
      <c r="O12" s="190" t="s">
        <v>23</v>
      </c>
      <c r="P12" s="19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36</v>
      </c>
      <c r="E14" s="36"/>
      <c r="F14" s="36"/>
      <c r="G14" s="36"/>
      <c r="H14" s="36"/>
      <c r="I14" s="36"/>
      <c r="J14" s="36"/>
      <c r="K14" s="36"/>
      <c r="L14" s="36"/>
      <c r="M14" s="30" t="s">
        <v>33</v>
      </c>
      <c r="N14" s="36"/>
      <c r="O14" s="236" t="str">
        <f>IF('Rekapitulace stavby'!AN13="","",'Rekapitulace stavby'!AN13)</f>
        <v>Vyplň údaj</v>
      </c>
      <c r="P14" s="190"/>
      <c r="Q14" s="36"/>
      <c r="R14" s="37"/>
    </row>
    <row r="15" spans="1:66" s="1" customFormat="1" ht="18" customHeight="1">
      <c r="B15" s="35"/>
      <c r="C15" s="36"/>
      <c r="D15" s="36"/>
      <c r="E15" s="236" t="str">
        <f>IF('Rekapitulace stavby'!E14="","",'Rekapitulace stavby'!E14)</f>
        <v>Vyplň údaj</v>
      </c>
      <c r="F15" s="237"/>
      <c r="G15" s="237"/>
      <c r="H15" s="237"/>
      <c r="I15" s="237"/>
      <c r="J15" s="237"/>
      <c r="K15" s="237"/>
      <c r="L15" s="237"/>
      <c r="M15" s="30" t="s">
        <v>35</v>
      </c>
      <c r="N15" s="36"/>
      <c r="O15" s="236" t="str">
        <f>IF('Rekapitulace stavby'!AN14="","",'Rekapitulace stavby'!AN14)</f>
        <v>Vyplň údaj</v>
      </c>
      <c r="P15" s="19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38</v>
      </c>
      <c r="E17" s="36"/>
      <c r="F17" s="36"/>
      <c r="G17" s="36"/>
      <c r="H17" s="36"/>
      <c r="I17" s="36"/>
      <c r="J17" s="36"/>
      <c r="K17" s="36"/>
      <c r="L17" s="36"/>
      <c r="M17" s="30" t="s">
        <v>33</v>
      </c>
      <c r="N17" s="36"/>
      <c r="O17" s="190" t="s">
        <v>23</v>
      </c>
      <c r="P17" s="190"/>
      <c r="Q17" s="36"/>
      <c r="R17" s="37"/>
    </row>
    <row r="18" spans="2:18" s="1" customFormat="1" ht="18" customHeight="1">
      <c r="B18" s="35"/>
      <c r="C18" s="36"/>
      <c r="D18" s="36"/>
      <c r="E18" s="28" t="s">
        <v>39</v>
      </c>
      <c r="F18" s="36"/>
      <c r="G18" s="36"/>
      <c r="H18" s="36"/>
      <c r="I18" s="36"/>
      <c r="J18" s="36"/>
      <c r="K18" s="36"/>
      <c r="L18" s="36"/>
      <c r="M18" s="30" t="s">
        <v>35</v>
      </c>
      <c r="N18" s="36"/>
      <c r="O18" s="190" t="s">
        <v>23</v>
      </c>
      <c r="P18" s="19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41</v>
      </c>
      <c r="E20" s="36"/>
      <c r="F20" s="36"/>
      <c r="G20" s="36"/>
      <c r="H20" s="36"/>
      <c r="I20" s="36"/>
      <c r="J20" s="36"/>
      <c r="K20" s="36"/>
      <c r="L20" s="36"/>
      <c r="M20" s="30" t="s">
        <v>33</v>
      </c>
      <c r="N20" s="36"/>
      <c r="O20" s="190" t="s">
        <v>23</v>
      </c>
      <c r="P20" s="190"/>
      <c r="Q20" s="36"/>
      <c r="R20" s="37"/>
    </row>
    <row r="21" spans="2:18" s="1" customFormat="1" ht="18" customHeight="1">
      <c r="B21" s="35"/>
      <c r="C21" s="36"/>
      <c r="D21" s="36"/>
      <c r="E21" s="28" t="s">
        <v>42</v>
      </c>
      <c r="F21" s="36"/>
      <c r="G21" s="36"/>
      <c r="H21" s="36"/>
      <c r="I21" s="36"/>
      <c r="J21" s="36"/>
      <c r="K21" s="36"/>
      <c r="L21" s="36"/>
      <c r="M21" s="30" t="s">
        <v>35</v>
      </c>
      <c r="N21" s="36"/>
      <c r="O21" s="190" t="s">
        <v>23</v>
      </c>
      <c r="P21" s="19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43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195" t="s">
        <v>23</v>
      </c>
      <c r="F24" s="195"/>
      <c r="G24" s="195"/>
      <c r="H24" s="195"/>
      <c r="I24" s="195"/>
      <c r="J24" s="195"/>
      <c r="K24" s="195"/>
      <c r="L24" s="19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110</v>
      </c>
      <c r="E27" s="36"/>
      <c r="F27" s="36"/>
      <c r="G27" s="36"/>
      <c r="H27" s="36"/>
      <c r="I27" s="36"/>
      <c r="J27" s="36"/>
      <c r="K27" s="36"/>
      <c r="L27" s="36"/>
      <c r="M27" s="196">
        <f>N88</f>
        <v>0</v>
      </c>
      <c r="N27" s="196"/>
      <c r="O27" s="196"/>
      <c r="P27" s="196"/>
      <c r="Q27" s="36"/>
      <c r="R27" s="37"/>
    </row>
    <row r="28" spans="2:18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36"/>
      <c r="K28" s="36"/>
      <c r="L28" s="36"/>
      <c r="M28" s="196">
        <f>N99</f>
        <v>0</v>
      </c>
      <c r="N28" s="196"/>
      <c r="O28" s="196"/>
      <c r="P28" s="19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46</v>
      </c>
      <c r="E30" s="36"/>
      <c r="F30" s="36"/>
      <c r="G30" s="36"/>
      <c r="H30" s="36"/>
      <c r="I30" s="36"/>
      <c r="J30" s="36"/>
      <c r="K30" s="36"/>
      <c r="L30" s="36"/>
      <c r="M30" s="238">
        <f>ROUND(M27+M28,2)</f>
        <v>0</v>
      </c>
      <c r="N30" s="233"/>
      <c r="O30" s="233"/>
      <c r="P30" s="233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47</v>
      </c>
      <c r="E32" s="42" t="s">
        <v>48</v>
      </c>
      <c r="F32" s="43">
        <v>0.21</v>
      </c>
      <c r="G32" s="118" t="s">
        <v>49</v>
      </c>
      <c r="H32" s="239">
        <f>(SUM(BE99:BE106)+SUM(BE124:BE159))</f>
        <v>0</v>
      </c>
      <c r="I32" s="233"/>
      <c r="J32" s="233"/>
      <c r="K32" s="36"/>
      <c r="L32" s="36"/>
      <c r="M32" s="239">
        <f>ROUND((SUM(BE99:BE106)+SUM(BE124:BE159)), 2)*F32</f>
        <v>0</v>
      </c>
      <c r="N32" s="233"/>
      <c r="O32" s="233"/>
      <c r="P32" s="233"/>
      <c r="Q32" s="36"/>
      <c r="R32" s="37"/>
    </row>
    <row r="33" spans="2:18" s="1" customFormat="1" ht="14.45" customHeight="1">
      <c r="B33" s="35"/>
      <c r="C33" s="36"/>
      <c r="D33" s="36"/>
      <c r="E33" s="42" t="s">
        <v>50</v>
      </c>
      <c r="F33" s="43">
        <v>0.15</v>
      </c>
      <c r="G33" s="118" t="s">
        <v>49</v>
      </c>
      <c r="H33" s="239">
        <f>(SUM(BF99:BF106)+SUM(BF124:BF159))</f>
        <v>0</v>
      </c>
      <c r="I33" s="233"/>
      <c r="J33" s="233"/>
      <c r="K33" s="36"/>
      <c r="L33" s="36"/>
      <c r="M33" s="239">
        <f>ROUND((SUM(BF99:BF106)+SUM(BF124:BF159)), 2)*F33</f>
        <v>0</v>
      </c>
      <c r="N33" s="233"/>
      <c r="O33" s="233"/>
      <c r="P33" s="233"/>
      <c r="Q33" s="36"/>
      <c r="R33" s="37"/>
    </row>
    <row r="34" spans="2:18" s="1" customFormat="1" ht="14.45" hidden="1" customHeight="1">
      <c r="B34" s="35"/>
      <c r="C34" s="36"/>
      <c r="D34" s="36"/>
      <c r="E34" s="42" t="s">
        <v>51</v>
      </c>
      <c r="F34" s="43">
        <v>0.21</v>
      </c>
      <c r="G34" s="118" t="s">
        <v>49</v>
      </c>
      <c r="H34" s="239">
        <f>(SUM(BG99:BG106)+SUM(BG124:BG159))</f>
        <v>0</v>
      </c>
      <c r="I34" s="233"/>
      <c r="J34" s="233"/>
      <c r="K34" s="36"/>
      <c r="L34" s="36"/>
      <c r="M34" s="239">
        <v>0</v>
      </c>
      <c r="N34" s="233"/>
      <c r="O34" s="233"/>
      <c r="P34" s="233"/>
      <c r="Q34" s="36"/>
      <c r="R34" s="37"/>
    </row>
    <row r="35" spans="2:18" s="1" customFormat="1" ht="14.45" hidden="1" customHeight="1">
      <c r="B35" s="35"/>
      <c r="C35" s="36"/>
      <c r="D35" s="36"/>
      <c r="E35" s="42" t="s">
        <v>52</v>
      </c>
      <c r="F35" s="43">
        <v>0.15</v>
      </c>
      <c r="G35" s="118" t="s">
        <v>49</v>
      </c>
      <c r="H35" s="239">
        <f>(SUM(BH99:BH106)+SUM(BH124:BH159))</f>
        <v>0</v>
      </c>
      <c r="I35" s="233"/>
      <c r="J35" s="233"/>
      <c r="K35" s="36"/>
      <c r="L35" s="36"/>
      <c r="M35" s="239">
        <v>0</v>
      </c>
      <c r="N35" s="233"/>
      <c r="O35" s="233"/>
      <c r="P35" s="233"/>
      <c r="Q35" s="36"/>
      <c r="R35" s="37"/>
    </row>
    <row r="36" spans="2:18" s="1" customFormat="1" ht="14.45" hidden="1" customHeight="1">
      <c r="B36" s="35"/>
      <c r="C36" s="36"/>
      <c r="D36" s="36"/>
      <c r="E36" s="42" t="s">
        <v>53</v>
      </c>
      <c r="F36" s="43">
        <v>0</v>
      </c>
      <c r="G36" s="118" t="s">
        <v>49</v>
      </c>
      <c r="H36" s="239">
        <f>(SUM(BI99:BI106)+SUM(BI124:BI159))</f>
        <v>0</v>
      </c>
      <c r="I36" s="233"/>
      <c r="J36" s="233"/>
      <c r="K36" s="36"/>
      <c r="L36" s="36"/>
      <c r="M36" s="239">
        <v>0</v>
      </c>
      <c r="N36" s="233"/>
      <c r="O36" s="233"/>
      <c r="P36" s="233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54</v>
      </c>
      <c r="E38" s="79"/>
      <c r="F38" s="79"/>
      <c r="G38" s="120" t="s">
        <v>55</v>
      </c>
      <c r="H38" s="121" t="s">
        <v>56</v>
      </c>
      <c r="I38" s="79"/>
      <c r="J38" s="79"/>
      <c r="K38" s="79"/>
      <c r="L38" s="240">
        <f>SUM(M30:M36)</f>
        <v>0</v>
      </c>
      <c r="M38" s="240"/>
      <c r="N38" s="240"/>
      <c r="O38" s="240"/>
      <c r="P38" s="241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ht="13.5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>
      <c r="B50" s="35"/>
      <c r="C50" s="36"/>
      <c r="D50" s="50" t="s">
        <v>57</v>
      </c>
      <c r="E50" s="51"/>
      <c r="F50" s="51"/>
      <c r="G50" s="51"/>
      <c r="H50" s="52"/>
      <c r="I50" s="36"/>
      <c r="J50" s="50" t="s">
        <v>58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 ht="13.5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 ht="13.5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 ht="13.5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 ht="13.5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 ht="13.5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 ht="13.5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 ht="13.5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>
      <c r="B59" s="35"/>
      <c r="C59" s="36"/>
      <c r="D59" s="55" t="s">
        <v>59</v>
      </c>
      <c r="E59" s="56"/>
      <c r="F59" s="56"/>
      <c r="G59" s="57" t="s">
        <v>60</v>
      </c>
      <c r="H59" s="58"/>
      <c r="I59" s="36"/>
      <c r="J59" s="55" t="s">
        <v>59</v>
      </c>
      <c r="K59" s="56"/>
      <c r="L59" s="56"/>
      <c r="M59" s="56"/>
      <c r="N59" s="57" t="s">
        <v>60</v>
      </c>
      <c r="O59" s="56"/>
      <c r="P59" s="58"/>
      <c r="Q59" s="36"/>
      <c r="R59" s="37"/>
    </row>
    <row r="60" spans="2:18" ht="13.5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>
      <c r="B61" s="35"/>
      <c r="C61" s="36"/>
      <c r="D61" s="50" t="s">
        <v>61</v>
      </c>
      <c r="E61" s="51"/>
      <c r="F61" s="51"/>
      <c r="G61" s="51"/>
      <c r="H61" s="52"/>
      <c r="I61" s="36"/>
      <c r="J61" s="50" t="s">
        <v>62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 ht="13.5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 ht="13.5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21" ht="13.5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21" ht="13.5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21" ht="13.5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21" ht="13.5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21" ht="13.5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21" s="1" customFormat="1">
      <c r="B70" s="35"/>
      <c r="C70" s="36"/>
      <c r="D70" s="55" t="s">
        <v>59</v>
      </c>
      <c r="E70" s="56"/>
      <c r="F70" s="56"/>
      <c r="G70" s="57" t="s">
        <v>60</v>
      </c>
      <c r="H70" s="58"/>
      <c r="I70" s="36"/>
      <c r="J70" s="55" t="s">
        <v>59</v>
      </c>
      <c r="K70" s="56"/>
      <c r="L70" s="56"/>
      <c r="M70" s="56"/>
      <c r="N70" s="57" t="s">
        <v>60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>
      <c r="B76" s="35"/>
      <c r="C76" s="186" t="s">
        <v>111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7"/>
      <c r="T76" s="125"/>
      <c r="U76" s="12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25"/>
      <c r="U77" s="125"/>
    </row>
    <row r="78" spans="2:21" s="1" customFormat="1" ht="30" customHeight="1">
      <c r="B78" s="35"/>
      <c r="C78" s="30" t="s">
        <v>19</v>
      </c>
      <c r="D78" s="36"/>
      <c r="E78" s="36"/>
      <c r="F78" s="231" t="str">
        <f>F6</f>
        <v>Stavební úpravy laboratoře v obj. P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6"/>
      <c r="R78" s="37"/>
      <c r="T78" s="125"/>
      <c r="U78" s="125"/>
    </row>
    <row r="79" spans="2:21" s="1" customFormat="1" ht="36.950000000000003" customHeight="1">
      <c r="B79" s="35"/>
      <c r="C79" s="69" t="s">
        <v>108</v>
      </c>
      <c r="D79" s="36"/>
      <c r="E79" s="36"/>
      <c r="F79" s="206" t="str">
        <f>F7</f>
        <v>161208a - ZDRAVOTECHNIKA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6"/>
      <c r="R79" s="37"/>
      <c r="T79" s="125"/>
      <c r="U79" s="125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25"/>
      <c r="U80" s="125"/>
    </row>
    <row r="81" spans="2:47" s="1" customFormat="1" ht="18" customHeight="1">
      <c r="B81" s="35"/>
      <c r="C81" s="30" t="s">
        <v>26</v>
      </c>
      <c r="D81" s="36"/>
      <c r="E81" s="36"/>
      <c r="F81" s="28" t="str">
        <f>F9</f>
        <v>Zemědělská 1, Brno</v>
      </c>
      <c r="G81" s="36"/>
      <c r="H81" s="36"/>
      <c r="I81" s="36"/>
      <c r="J81" s="36"/>
      <c r="K81" s="30" t="s">
        <v>28</v>
      </c>
      <c r="L81" s="36"/>
      <c r="M81" s="235" t="str">
        <f>IF(O9="","",O9)</f>
        <v>30.12.2016</v>
      </c>
      <c r="N81" s="235"/>
      <c r="O81" s="235"/>
      <c r="P81" s="235"/>
      <c r="Q81" s="36"/>
      <c r="R81" s="37"/>
      <c r="T81" s="125"/>
      <c r="U81" s="125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25"/>
      <c r="U82" s="125"/>
    </row>
    <row r="83" spans="2:47" s="1" customFormat="1">
      <c r="B83" s="35"/>
      <c r="C83" s="30" t="s">
        <v>32</v>
      </c>
      <c r="D83" s="36"/>
      <c r="E83" s="36"/>
      <c r="F83" s="28" t="str">
        <f>E12</f>
        <v>Mendelova univerzita v Brně, Zemědělská 1, Brno</v>
      </c>
      <c r="G83" s="36"/>
      <c r="H83" s="36"/>
      <c r="I83" s="36"/>
      <c r="J83" s="36"/>
      <c r="K83" s="30" t="s">
        <v>38</v>
      </c>
      <c r="L83" s="36"/>
      <c r="M83" s="190" t="str">
        <f>E18</f>
        <v>ing.Zámečníková Brno</v>
      </c>
      <c r="N83" s="190"/>
      <c r="O83" s="190"/>
      <c r="P83" s="190"/>
      <c r="Q83" s="190"/>
      <c r="R83" s="37"/>
      <c r="T83" s="125"/>
      <c r="U83" s="125"/>
    </row>
    <row r="84" spans="2:47" s="1" customFormat="1" ht="14.45" customHeight="1">
      <c r="B84" s="35"/>
      <c r="C84" s="30" t="s">
        <v>36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41</v>
      </c>
      <c r="L84" s="36"/>
      <c r="M84" s="190" t="str">
        <f>E21</f>
        <v>Kepertová</v>
      </c>
      <c r="N84" s="190"/>
      <c r="O84" s="190"/>
      <c r="P84" s="190"/>
      <c r="Q84" s="190"/>
      <c r="R84" s="37"/>
      <c r="T84" s="125"/>
      <c r="U84" s="125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25"/>
      <c r="U85" s="125"/>
    </row>
    <row r="86" spans="2:47" s="1" customFormat="1" ht="29.25" customHeight="1">
      <c r="B86" s="35"/>
      <c r="C86" s="242" t="s">
        <v>112</v>
      </c>
      <c r="D86" s="243"/>
      <c r="E86" s="243"/>
      <c r="F86" s="243"/>
      <c r="G86" s="243"/>
      <c r="H86" s="114"/>
      <c r="I86" s="114"/>
      <c r="J86" s="114"/>
      <c r="K86" s="114"/>
      <c r="L86" s="114"/>
      <c r="M86" s="114"/>
      <c r="N86" s="242" t="s">
        <v>113</v>
      </c>
      <c r="O86" s="243"/>
      <c r="P86" s="243"/>
      <c r="Q86" s="243"/>
      <c r="R86" s="37"/>
      <c r="T86" s="125"/>
      <c r="U86" s="125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25"/>
      <c r="U87" s="125"/>
    </row>
    <row r="88" spans="2:47" s="1" customFormat="1" ht="29.25" customHeight="1">
      <c r="B88" s="35"/>
      <c r="C88" s="126" t="s">
        <v>114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27">
        <f>N124</f>
        <v>0</v>
      </c>
      <c r="O88" s="244"/>
      <c r="P88" s="244"/>
      <c r="Q88" s="244"/>
      <c r="R88" s="37"/>
      <c r="T88" s="125"/>
      <c r="U88" s="125"/>
      <c r="AU88" s="18" t="s">
        <v>115</v>
      </c>
    </row>
    <row r="89" spans="2:47" s="6" customFormat="1" ht="24.95" customHeight="1">
      <c r="B89" s="127"/>
      <c r="C89" s="128"/>
      <c r="D89" s="129" t="s">
        <v>116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5">
        <f>N125</f>
        <v>0</v>
      </c>
      <c r="O89" s="246"/>
      <c r="P89" s="246"/>
      <c r="Q89" s="246"/>
      <c r="R89" s="130"/>
      <c r="T89" s="131"/>
      <c r="U89" s="131"/>
    </row>
    <row r="90" spans="2:47" s="7" customFormat="1" ht="19.899999999999999" customHeight="1">
      <c r="B90" s="132"/>
      <c r="C90" s="133"/>
      <c r="D90" s="102" t="s">
        <v>117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3">
        <f>N126</f>
        <v>0</v>
      </c>
      <c r="O90" s="247"/>
      <c r="P90" s="247"/>
      <c r="Q90" s="247"/>
      <c r="R90" s="134"/>
      <c r="T90" s="135"/>
      <c r="U90" s="135"/>
    </row>
    <row r="91" spans="2:47" s="7" customFormat="1" ht="19.899999999999999" customHeight="1">
      <c r="B91" s="132"/>
      <c r="C91" s="133"/>
      <c r="D91" s="102" t="s">
        <v>118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3">
        <f>N131</f>
        <v>0</v>
      </c>
      <c r="O91" s="247"/>
      <c r="P91" s="247"/>
      <c r="Q91" s="247"/>
      <c r="R91" s="134"/>
      <c r="T91" s="135"/>
      <c r="U91" s="135"/>
    </row>
    <row r="92" spans="2:47" s="7" customFormat="1" ht="19.899999999999999" customHeight="1">
      <c r="B92" s="132"/>
      <c r="C92" s="133"/>
      <c r="D92" s="102" t="s">
        <v>119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3">
        <f>N134</f>
        <v>0</v>
      </c>
      <c r="O92" s="247"/>
      <c r="P92" s="247"/>
      <c r="Q92" s="247"/>
      <c r="R92" s="134"/>
      <c r="T92" s="135"/>
      <c r="U92" s="135"/>
    </row>
    <row r="93" spans="2:47" s="7" customFormat="1" ht="19.899999999999999" customHeight="1">
      <c r="B93" s="132"/>
      <c r="C93" s="133"/>
      <c r="D93" s="102" t="s">
        <v>120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3">
        <f>N139</f>
        <v>0</v>
      </c>
      <c r="O93" s="247"/>
      <c r="P93" s="247"/>
      <c r="Q93" s="247"/>
      <c r="R93" s="134"/>
      <c r="T93" s="135"/>
      <c r="U93" s="135"/>
    </row>
    <row r="94" spans="2:47" s="6" customFormat="1" ht="24.95" customHeight="1">
      <c r="B94" s="127"/>
      <c r="C94" s="128"/>
      <c r="D94" s="129" t="s">
        <v>121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45">
        <f>N141</f>
        <v>0</v>
      </c>
      <c r="O94" s="246"/>
      <c r="P94" s="246"/>
      <c r="Q94" s="246"/>
      <c r="R94" s="130"/>
      <c r="T94" s="131"/>
      <c r="U94" s="131"/>
    </row>
    <row r="95" spans="2:47" s="7" customFormat="1" ht="19.899999999999999" customHeight="1">
      <c r="B95" s="132"/>
      <c r="C95" s="133"/>
      <c r="D95" s="102" t="s">
        <v>122</v>
      </c>
      <c r="E95" s="133"/>
      <c r="F95" s="133"/>
      <c r="G95" s="133"/>
      <c r="H95" s="133"/>
      <c r="I95" s="133"/>
      <c r="J95" s="133"/>
      <c r="K95" s="133"/>
      <c r="L95" s="133"/>
      <c r="M95" s="133"/>
      <c r="N95" s="223">
        <f>N142</f>
        <v>0</v>
      </c>
      <c r="O95" s="247"/>
      <c r="P95" s="247"/>
      <c r="Q95" s="247"/>
      <c r="R95" s="134"/>
      <c r="T95" s="135"/>
      <c r="U95" s="135"/>
    </row>
    <row r="96" spans="2:47" s="7" customFormat="1" ht="19.899999999999999" customHeight="1">
      <c r="B96" s="132"/>
      <c r="C96" s="133"/>
      <c r="D96" s="102" t="s">
        <v>123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23">
        <f>N148</f>
        <v>0</v>
      </c>
      <c r="O96" s="247"/>
      <c r="P96" s="247"/>
      <c r="Q96" s="247"/>
      <c r="R96" s="134"/>
      <c r="T96" s="135"/>
      <c r="U96" s="135"/>
    </row>
    <row r="97" spans="2:65" s="7" customFormat="1" ht="19.899999999999999" customHeight="1">
      <c r="B97" s="132"/>
      <c r="C97" s="133"/>
      <c r="D97" s="102" t="s">
        <v>124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23">
        <f>N154</f>
        <v>0</v>
      </c>
      <c r="O97" s="247"/>
      <c r="P97" s="247"/>
      <c r="Q97" s="247"/>
      <c r="R97" s="134"/>
      <c r="T97" s="135"/>
      <c r="U97" s="135"/>
    </row>
    <row r="98" spans="2:65" s="1" customFormat="1" ht="21.75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7"/>
      <c r="T98" s="125"/>
      <c r="U98" s="125"/>
    </row>
    <row r="99" spans="2:65" s="1" customFormat="1" ht="29.25" customHeight="1">
      <c r="B99" s="35"/>
      <c r="C99" s="126" t="s">
        <v>125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244">
        <f>ROUND(N100+N101+N102+N103+N104+N105,2)</f>
        <v>0</v>
      </c>
      <c r="O99" s="248"/>
      <c r="P99" s="248"/>
      <c r="Q99" s="248"/>
      <c r="R99" s="37"/>
      <c r="T99" s="136"/>
      <c r="U99" s="137" t="s">
        <v>47</v>
      </c>
    </row>
    <row r="100" spans="2:65" s="1" customFormat="1" ht="18" customHeight="1">
      <c r="B100" s="35"/>
      <c r="C100" s="36"/>
      <c r="D100" s="224" t="s">
        <v>126</v>
      </c>
      <c r="E100" s="225"/>
      <c r="F100" s="225"/>
      <c r="G100" s="225"/>
      <c r="H100" s="225"/>
      <c r="I100" s="36"/>
      <c r="J100" s="36"/>
      <c r="K100" s="36"/>
      <c r="L100" s="36"/>
      <c r="M100" s="36"/>
      <c r="N100" s="222">
        <f>ROUND(N88*T100,2)</f>
        <v>0</v>
      </c>
      <c r="O100" s="223"/>
      <c r="P100" s="223"/>
      <c r="Q100" s="223"/>
      <c r="R100" s="37"/>
      <c r="S100" s="138"/>
      <c r="T100" s="139"/>
      <c r="U100" s="140" t="s">
        <v>48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127</v>
      </c>
      <c r="AZ100" s="141"/>
      <c r="BA100" s="141"/>
      <c r="BB100" s="141"/>
      <c r="BC100" s="141"/>
      <c r="BD100" s="141"/>
      <c r="BE100" s="143">
        <f t="shared" ref="BE100:BE105" si="0">IF(U100="základní",N100,0)</f>
        <v>0</v>
      </c>
      <c r="BF100" s="143">
        <f t="shared" ref="BF100:BF105" si="1">IF(U100="snížená",N100,0)</f>
        <v>0</v>
      </c>
      <c r="BG100" s="143">
        <f t="shared" ref="BG100:BG105" si="2">IF(U100="zákl. přenesená",N100,0)</f>
        <v>0</v>
      </c>
      <c r="BH100" s="143">
        <f t="shared" ref="BH100:BH105" si="3">IF(U100="sníž. přenesená",N100,0)</f>
        <v>0</v>
      </c>
      <c r="BI100" s="143">
        <f t="shared" ref="BI100:BI105" si="4">IF(U100="nulová",N100,0)</f>
        <v>0</v>
      </c>
      <c r="BJ100" s="142" t="s">
        <v>25</v>
      </c>
      <c r="BK100" s="141"/>
      <c r="BL100" s="141"/>
      <c r="BM100" s="141"/>
    </row>
    <row r="101" spans="2:65" s="1" customFormat="1" ht="18" customHeight="1">
      <c r="B101" s="35"/>
      <c r="C101" s="36"/>
      <c r="D101" s="224" t="s">
        <v>128</v>
      </c>
      <c r="E101" s="225"/>
      <c r="F101" s="225"/>
      <c r="G101" s="225"/>
      <c r="H101" s="225"/>
      <c r="I101" s="36"/>
      <c r="J101" s="36"/>
      <c r="K101" s="36"/>
      <c r="L101" s="36"/>
      <c r="M101" s="36"/>
      <c r="N101" s="222">
        <f>ROUND(N88*T101,2)</f>
        <v>0</v>
      </c>
      <c r="O101" s="223"/>
      <c r="P101" s="223"/>
      <c r="Q101" s="223"/>
      <c r="R101" s="37"/>
      <c r="S101" s="138"/>
      <c r="T101" s="139"/>
      <c r="U101" s="140" t="s">
        <v>48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127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25</v>
      </c>
      <c r="BK101" s="141"/>
      <c r="BL101" s="141"/>
      <c r="BM101" s="141"/>
    </row>
    <row r="102" spans="2:65" s="1" customFormat="1" ht="18" customHeight="1">
      <c r="B102" s="35"/>
      <c r="C102" s="36"/>
      <c r="D102" s="224" t="s">
        <v>129</v>
      </c>
      <c r="E102" s="225"/>
      <c r="F102" s="225"/>
      <c r="G102" s="225"/>
      <c r="H102" s="225"/>
      <c r="I102" s="36"/>
      <c r="J102" s="36"/>
      <c r="K102" s="36"/>
      <c r="L102" s="36"/>
      <c r="M102" s="36"/>
      <c r="N102" s="222">
        <f>ROUND(N88*T102,2)</f>
        <v>0</v>
      </c>
      <c r="O102" s="223"/>
      <c r="P102" s="223"/>
      <c r="Q102" s="223"/>
      <c r="R102" s="37"/>
      <c r="S102" s="138"/>
      <c r="T102" s="139"/>
      <c r="U102" s="140" t="s">
        <v>48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127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25</v>
      </c>
      <c r="BK102" s="141"/>
      <c r="BL102" s="141"/>
      <c r="BM102" s="141"/>
    </row>
    <row r="103" spans="2:65" s="1" customFormat="1" ht="18" customHeight="1">
      <c r="B103" s="35"/>
      <c r="C103" s="36"/>
      <c r="D103" s="224" t="s">
        <v>130</v>
      </c>
      <c r="E103" s="225"/>
      <c r="F103" s="225"/>
      <c r="G103" s="225"/>
      <c r="H103" s="225"/>
      <c r="I103" s="36"/>
      <c r="J103" s="36"/>
      <c r="K103" s="36"/>
      <c r="L103" s="36"/>
      <c r="M103" s="36"/>
      <c r="N103" s="222">
        <f>ROUND(N88*T103,2)</f>
        <v>0</v>
      </c>
      <c r="O103" s="223"/>
      <c r="P103" s="223"/>
      <c r="Q103" s="223"/>
      <c r="R103" s="37"/>
      <c r="S103" s="138"/>
      <c r="T103" s="139"/>
      <c r="U103" s="140" t="s">
        <v>48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127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25</v>
      </c>
      <c r="BK103" s="141"/>
      <c r="BL103" s="141"/>
      <c r="BM103" s="141"/>
    </row>
    <row r="104" spans="2:65" s="1" customFormat="1" ht="18" customHeight="1">
      <c r="B104" s="35"/>
      <c r="C104" s="36"/>
      <c r="D104" s="224" t="s">
        <v>131</v>
      </c>
      <c r="E104" s="225"/>
      <c r="F104" s="225"/>
      <c r="G104" s="225"/>
      <c r="H104" s="225"/>
      <c r="I104" s="36"/>
      <c r="J104" s="36"/>
      <c r="K104" s="36"/>
      <c r="L104" s="36"/>
      <c r="M104" s="36"/>
      <c r="N104" s="222">
        <f>ROUND(N88*T104,2)</f>
        <v>0</v>
      </c>
      <c r="O104" s="223"/>
      <c r="P104" s="223"/>
      <c r="Q104" s="223"/>
      <c r="R104" s="37"/>
      <c r="S104" s="138"/>
      <c r="T104" s="139"/>
      <c r="U104" s="140" t="s">
        <v>48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2" t="s">
        <v>127</v>
      </c>
      <c r="AZ104" s="141"/>
      <c r="BA104" s="141"/>
      <c r="BB104" s="141"/>
      <c r="BC104" s="141"/>
      <c r="BD104" s="141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25</v>
      </c>
      <c r="BK104" s="141"/>
      <c r="BL104" s="141"/>
      <c r="BM104" s="141"/>
    </row>
    <row r="105" spans="2:65" s="1" customFormat="1" ht="18" customHeight="1">
      <c r="B105" s="35"/>
      <c r="C105" s="36"/>
      <c r="D105" s="102" t="s">
        <v>132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222">
        <f>ROUND(N88*T105,2)</f>
        <v>0</v>
      </c>
      <c r="O105" s="223"/>
      <c r="P105" s="223"/>
      <c r="Q105" s="223"/>
      <c r="R105" s="37"/>
      <c r="S105" s="138"/>
      <c r="T105" s="144"/>
      <c r="U105" s="145" t="s">
        <v>48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2" t="s">
        <v>133</v>
      </c>
      <c r="AZ105" s="141"/>
      <c r="BA105" s="141"/>
      <c r="BB105" s="141"/>
      <c r="BC105" s="141"/>
      <c r="BD105" s="141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25</v>
      </c>
      <c r="BK105" s="141"/>
      <c r="BL105" s="141"/>
      <c r="BM105" s="141"/>
    </row>
    <row r="106" spans="2:65" s="1" customFormat="1" ht="13.5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  <c r="T106" s="125"/>
      <c r="U106" s="125"/>
    </row>
    <row r="107" spans="2:65" s="1" customFormat="1" ht="29.25" customHeight="1">
      <c r="B107" s="35"/>
      <c r="C107" s="113" t="s">
        <v>100</v>
      </c>
      <c r="D107" s="114"/>
      <c r="E107" s="114"/>
      <c r="F107" s="114"/>
      <c r="G107" s="114"/>
      <c r="H107" s="114"/>
      <c r="I107" s="114"/>
      <c r="J107" s="114"/>
      <c r="K107" s="114"/>
      <c r="L107" s="228">
        <f>ROUND(SUM(N88+N99),2)</f>
        <v>0</v>
      </c>
      <c r="M107" s="228"/>
      <c r="N107" s="228"/>
      <c r="O107" s="228"/>
      <c r="P107" s="228"/>
      <c r="Q107" s="228"/>
      <c r="R107" s="37"/>
      <c r="T107" s="125"/>
      <c r="U107" s="125"/>
    </row>
    <row r="108" spans="2:65" s="1" customFormat="1" ht="6.95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  <c r="T108" s="125"/>
      <c r="U108" s="125"/>
    </row>
    <row r="112" spans="2:65" s="1" customFormat="1" ht="6.95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</row>
    <row r="113" spans="2:65" s="1" customFormat="1" ht="36.950000000000003" customHeight="1">
      <c r="B113" s="35"/>
      <c r="C113" s="186" t="s">
        <v>134</v>
      </c>
      <c r="D113" s="233"/>
      <c r="E113" s="233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37"/>
    </row>
    <row r="114" spans="2:65" s="1" customFormat="1" ht="6.9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30" customHeight="1">
      <c r="B115" s="35"/>
      <c r="C115" s="30" t="s">
        <v>19</v>
      </c>
      <c r="D115" s="36"/>
      <c r="E115" s="36"/>
      <c r="F115" s="231" t="str">
        <f>F6</f>
        <v>Stavební úpravy laboratoře v obj. P</v>
      </c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36"/>
      <c r="R115" s="37"/>
    </row>
    <row r="116" spans="2:65" s="1" customFormat="1" ht="36.950000000000003" customHeight="1">
      <c r="B116" s="35"/>
      <c r="C116" s="69" t="s">
        <v>108</v>
      </c>
      <c r="D116" s="36"/>
      <c r="E116" s="36"/>
      <c r="F116" s="206" t="str">
        <f>F7</f>
        <v>161208a - ZDRAVOTECHNIKA</v>
      </c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36"/>
      <c r="R116" s="37"/>
    </row>
    <row r="117" spans="2:65" s="1" customFormat="1" ht="6.9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8" customHeight="1">
      <c r="B118" s="35"/>
      <c r="C118" s="30" t="s">
        <v>26</v>
      </c>
      <c r="D118" s="36"/>
      <c r="E118" s="36"/>
      <c r="F118" s="28" t="str">
        <f>F9</f>
        <v>Zemědělská 1, Brno</v>
      </c>
      <c r="G118" s="36"/>
      <c r="H118" s="36"/>
      <c r="I118" s="36"/>
      <c r="J118" s="36"/>
      <c r="K118" s="30" t="s">
        <v>28</v>
      </c>
      <c r="L118" s="36"/>
      <c r="M118" s="235" t="str">
        <f>IF(O9="","",O9)</f>
        <v>30.12.2016</v>
      </c>
      <c r="N118" s="235"/>
      <c r="O118" s="235"/>
      <c r="P118" s="235"/>
      <c r="Q118" s="36"/>
      <c r="R118" s="37"/>
    </row>
    <row r="119" spans="2:65" s="1" customFormat="1" ht="6.95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1" customFormat="1">
      <c r="B120" s="35"/>
      <c r="C120" s="30" t="s">
        <v>32</v>
      </c>
      <c r="D120" s="36"/>
      <c r="E120" s="36"/>
      <c r="F120" s="28" t="str">
        <f>E12</f>
        <v>Mendelova univerzita v Brně, Zemědělská 1, Brno</v>
      </c>
      <c r="G120" s="36"/>
      <c r="H120" s="36"/>
      <c r="I120" s="36"/>
      <c r="J120" s="36"/>
      <c r="K120" s="30" t="s">
        <v>38</v>
      </c>
      <c r="L120" s="36"/>
      <c r="M120" s="190" t="str">
        <f>E18</f>
        <v>ing.Zámečníková Brno</v>
      </c>
      <c r="N120" s="190"/>
      <c r="O120" s="190"/>
      <c r="P120" s="190"/>
      <c r="Q120" s="190"/>
      <c r="R120" s="37"/>
    </row>
    <row r="121" spans="2:65" s="1" customFormat="1" ht="14.45" customHeight="1">
      <c r="B121" s="35"/>
      <c r="C121" s="30" t="s">
        <v>36</v>
      </c>
      <c r="D121" s="36"/>
      <c r="E121" s="36"/>
      <c r="F121" s="28" t="str">
        <f>IF(E15="","",E15)</f>
        <v>Vyplň údaj</v>
      </c>
      <c r="G121" s="36"/>
      <c r="H121" s="36"/>
      <c r="I121" s="36"/>
      <c r="J121" s="36"/>
      <c r="K121" s="30" t="s">
        <v>41</v>
      </c>
      <c r="L121" s="36"/>
      <c r="M121" s="190" t="str">
        <f>E21</f>
        <v>Kepertová</v>
      </c>
      <c r="N121" s="190"/>
      <c r="O121" s="190"/>
      <c r="P121" s="190"/>
      <c r="Q121" s="190"/>
      <c r="R121" s="37"/>
    </row>
    <row r="122" spans="2:65" s="1" customFormat="1" ht="10.3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8" customFormat="1" ht="29.25" customHeight="1">
      <c r="B123" s="146"/>
      <c r="C123" s="147" t="s">
        <v>135</v>
      </c>
      <c r="D123" s="148" t="s">
        <v>136</v>
      </c>
      <c r="E123" s="148" t="s">
        <v>65</v>
      </c>
      <c r="F123" s="249" t="s">
        <v>137</v>
      </c>
      <c r="G123" s="249"/>
      <c r="H123" s="249"/>
      <c r="I123" s="249"/>
      <c r="J123" s="148" t="s">
        <v>138</v>
      </c>
      <c r="K123" s="148" t="s">
        <v>139</v>
      </c>
      <c r="L123" s="250" t="s">
        <v>140</v>
      </c>
      <c r="M123" s="250"/>
      <c r="N123" s="249" t="s">
        <v>113</v>
      </c>
      <c r="O123" s="249"/>
      <c r="P123" s="249"/>
      <c r="Q123" s="251"/>
      <c r="R123" s="149"/>
      <c r="T123" s="80" t="s">
        <v>141</v>
      </c>
      <c r="U123" s="81" t="s">
        <v>47</v>
      </c>
      <c r="V123" s="81" t="s">
        <v>142</v>
      </c>
      <c r="W123" s="81" t="s">
        <v>143</v>
      </c>
      <c r="X123" s="81" t="s">
        <v>144</v>
      </c>
      <c r="Y123" s="81" t="s">
        <v>145</v>
      </c>
      <c r="Z123" s="81" t="s">
        <v>146</v>
      </c>
      <c r="AA123" s="82" t="s">
        <v>147</v>
      </c>
    </row>
    <row r="124" spans="2:65" s="1" customFormat="1" ht="29.25" customHeight="1">
      <c r="B124" s="35"/>
      <c r="C124" s="84" t="s">
        <v>110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62">
        <f>BK124</f>
        <v>0</v>
      </c>
      <c r="O124" s="263"/>
      <c r="P124" s="263"/>
      <c r="Q124" s="263"/>
      <c r="R124" s="37"/>
      <c r="T124" s="83"/>
      <c r="U124" s="51"/>
      <c r="V124" s="51"/>
      <c r="W124" s="150">
        <f>W125+W141+W160</f>
        <v>0</v>
      </c>
      <c r="X124" s="51"/>
      <c r="Y124" s="150">
        <f>Y125+Y141+Y160</f>
        <v>0.34783000000000003</v>
      </c>
      <c r="Z124" s="51"/>
      <c r="AA124" s="151">
        <f>AA125+AA141+AA160</f>
        <v>0.106</v>
      </c>
      <c r="AT124" s="18" t="s">
        <v>82</v>
      </c>
      <c r="AU124" s="18" t="s">
        <v>115</v>
      </c>
      <c r="BK124" s="152">
        <f>BK125+BK141+BK160</f>
        <v>0</v>
      </c>
    </row>
    <row r="125" spans="2:65" s="9" customFormat="1" ht="37.35" customHeight="1">
      <c r="B125" s="153"/>
      <c r="C125" s="154"/>
      <c r="D125" s="155" t="s">
        <v>116</v>
      </c>
      <c r="E125" s="155"/>
      <c r="F125" s="155"/>
      <c r="G125" s="155"/>
      <c r="H125" s="155"/>
      <c r="I125" s="155"/>
      <c r="J125" s="155"/>
      <c r="K125" s="155"/>
      <c r="L125" s="155"/>
      <c r="M125" s="155"/>
      <c r="N125" s="264">
        <f>BK125</f>
        <v>0</v>
      </c>
      <c r="O125" s="245"/>
      <c r="P125" s="245"/>
      <c r="Q125" s="245"/>
      <c r="R125" s="156"/>
      <c r="T125" s="157"/>
      <c r="U125" s="154"/>
      <c r="V125" s="154"/>
      <c r="W125" s="158">
        <f>W126+W131+W134+W139</f>
        <v>0</v>
      </c>
      <c r="X125" s="154"/>
      <c r="Y125" s="158">
        <f>Y126+Y131+Y134+Y139</f>
        <v>0.28360000000000002</v>
      </c>
      <c r="Z125" s="154"/>
      <c r="AA125" s="159">
        <f>AA126+AA131+AA134+AA139</f>
        <v>0.106</v>
      </c>
      <c r="AR125" s="160" t="s">
        <v>25</v>
      </c>
      <c r="AT125" s="161" t="s">
        <v>82</v>
      </c>
      <c r="AU125" s="161" t="s">
        <v>83</v>
      </c>
      <c r="AY125" s="160" t="s">
        <v>148</v>
      </c>
      <c r="BK125" s="162">
        <f>BK126+BK131+BK134+BK139</f>
        <v>0</v>
      </c>
    </row>
    <row r="126" spans="2:65" s="9" customFormat="1" ht="19.899999999999999" customHeight="1">
      <c r="B126" s="153"/>
      <c r="C126" s="154"/>
      <c r="D126" s="163" t="s">
        <v>117</v>
      </c>
      <c r="E126" s="163"/>
      <c r="F126" s="163"/>
      <c r="G126" s="163"/>
      <c r="H126" s="163"/>
      <c r="I126" s="163"/>
      <c r="J126" s="163"/>
      <c r="K126" s="163"/>
      <c r="L126" s="163"/>
      <c r="M126" s="163"/>
      <c r="N126" s="265">
        <f>BK126</f>
        <v>0</v>
      </c>
      <c r="O126" s="266"/>
      <c r="P126" s="266"/>
      <c r="Q126" s="266"/>
      <c r="R126" s="156"/>
      <c r="T126" s="157"/>
      <c r="U126" s="154"/>
      <c r="V126" s="154"/>
      <c r="W126" s="158">
        <f>SUM(W127:W130)</f>
        <v>0</v>
      </c>
      <c r="X126" s="154"/>
      <c r="Y126" s="158">
        <f>SUM(Y127:Y130)</f>
        <v>0.28360000000000002</v>
      </c>
      <c r="Z126" s="154"/>
      <c r="AA126" s="159">
        <f>SUM(AA127:AA130)</f>
        <v>0</v>
      </c>
      <c r="AR126" s="160" t="s">
        <v>25</v>
      </c>
      <c r="AT126" s="161" t="s">
        <v>82</v>
      </c>
      <c r="AU126" s="161" t="s">
        <v>25</v>
      </c>
      <c r="AY126" s="160" t="s">
        <v>148</v>
      </c>
      <c r="BK126" s="162">
        <f>SUM(BK127:BK130)</f>
        <v>0</v>
      </c>
    </row>
    <row r="127" spans="2:65" s="1" customFormat="1" ht="31.5" customHeight="1">
      <c r="B127" s="35"/>
      <c r="C127" s="164" t="s">
        <v>25</v>
      </c>
      <c r="D127" s="164" t="s">
        <v>149</v>
      </c>
      <c r="E127" s="165" t="s">
        <v>150</v>
      </c>
      <c r="F127" s="252" t="s">
        <v>151</v>
      </c>
      <c r="G127" s="252"/>
      <c r="H127" s="252"/>
      <c r="I127" s="252"/>
      <c r="J127" s="166" t="s">
        <v>152</v>
      </c>
      <c r="K127" s="167">
        <v>7</v>
      </c>
      <c r="L127" s="253">
        <v>0</v>
      </c>
      <c r="M127" s="254"/>
      <c r="N127" s="255">
        <f>ROUND(L127*K127,2)</f>
        <v>0</v>
      </c>
      <c r="O127" s="255"/>
      <c r="P127" s="255"/>
      <c r="Q127" s="255"/>
      <c r="R127" s="37"/>
      <c r="T127" s="168" t="s">
        <v>23</v>
      </c>
      <c r="U127" s="44" t="s">
        <v>48</v>
      </c>
      <c r="V127" s="36"/>
      <c r="W127" s="169">
        <f>V127*K127</f>
        <v>0</v>
      </c>
      <c r="X127" s="169">
        <v>0.04</v>
      </c>
      <c r="Y127" s="169">
        <f>X127*K127</f>
        <v>0.28000000000000003</v>
      </c>
      <c r="Z127" s="169">
        <v>0</v>
      </c>
      <c r="AA127" s="170">
        <f>Z127*K127</f>
        <v>0</v>
      </c>
      <c r="AR127" s="18" t="s">
        <v>153</v>
      </c>
      <c r="AT127" s="18" t="s">
        <v>149</v>
      </c>
      <c r="AU127" s="18" t="s">
        <v>106</v>
      </c>
      <c r="AY127" s="18" t="s">
        <v>148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8" t="s">
        <v>25</v>
      </c>
      <c r="BK127" s="106">
        <f>ROUND(L127*K127,2)</f>
        <v>0</v>
      </c>
      <c r="BL127" s="18" t="s">
        <v>153</v>
      </c>
      <c r="BM127" s="18" t="s">
        <v>154</v>
      </c>
    </row>
    <row r="128" spans="2:65" s="10" customFormat="1" ht="22.5" customHeight="1">
      <c r="B128" s="171"/>
      <c r="C128" s="172"/>
      <c r="D128" s="172"/>
      <c r="E128" s="173" t="s">
        <v>23</v>
      </c>
      <c r="F128" s="256" t="s">
        <v>155</v>
      </c>
      <c r="G128" s="257"/>
      <c r="H128" s="257"/>
      <c r="I128" s="257"/>
      <c r="J128" s="172"/>
      <c r="K128" s="174">
        <v>7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156</v>
      </c>
      <c r="AU128" s="178" t="s">
        <v>106</v>
      </c>
      <c r="AV128" s="10" t="s">
        <v>106</v>
      </c>
      <c r="AW128" s="10" t="s">
        <v>40</v>
      </c>
      <c r="AX128" s="10" t="s">
        <v>25</v>
      </c>
      <c r="AY128" s="178" t="s">
        <v>148</v>
      </c>
    </row>
    <row r="129" spans="2:65" s="1" customFormat="1" ht="22.5" customHeight="1">
      <c r="B129" s="35"/>
      <c r="C129" s="164" t="s">
        <v>106</v>
      </c>
      <c r="D129" s="164" t="s">
        <v>149</v>
      </c>
      <c r="E129" s="165" t="s">
        <v>157</v>
      </c>
      <c r="F129" s="252" t="s">
        <v>158</v>
      </c>
      <c r="G129" s="252"/>
      <c r="H129" s="252"/>
      <c r="I129" s="252"/>
      <c r="J129" s="166" t="s">
        <v>159</v>
      </c>
      <c r="K129" s="167">
        <v>2.4</v>
      </c>
      <c r="L129" s="253">
        <v>0</v>
      </c>
      <c r="M129" s="254"/>
      <c r="N129" s="255">
        <f>ROUND(L129*K129,2)</f>
        <v>0</v>
      </c>
      <c r="O129" s="255"/>
      <c r="P129" s="255"/>
      <c r="Q129" s="255"/>
      <c r="R129" s="37"/>
      <c r="T129" s="168" t="s">
        <v>23</v>
      </c>
      <c r="U129" s="44" t="s">
        <v>48</v>
      </c>
      <c r="V129" s="36"/>
      <c r="W129" s="169">
        <f>V129*K129</f>
        <v>0</v>
      </c>
      <c r="X129" s="169">
        <v>1.5E-3</v>
      </c>
      <c r="Y129" s="169">
        <f>X129*K129</f>
        <v>3.5999999999999999E-3</v>
      </c>
      <c r="Z129" s="169">
        <v>0</v>
      </c>
      <c r="AA129" s="170">
        <f>Z129*K129</f>
        <v>0</v>
      </c>
      <c r="AR129" s="18" t="s">
        <v>153</v>
      </c>
      <c r="AT129" s="18" t="s">
        <v>149</v>
      </c>
      <c r="AU129" s="18" t="s">
        <v>106</v>
      </c>
      <c r="AY129" s="18" t="s">
        <v>148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8" t="s">
        <v>25</v>
      </c>
      <c r="BK129" s="106">
        <f>ROUND(L129*K129,2)</f>
        <v>0</v>
      </c>
      <c r="BL129" s="18" t="s">
        <v>153</v>
      </c>
      <c r="BM129" s="18" t="s">
        <v>160</v>
      </c>
    </row>
    <row r="130" spans="2:65" s="10" customFormat="1" ht="22.5" customHeight="1">
      <c r="B130" s="171"/>
      <c r="C130" s="172"/>
      <c r="D130" s="172"/>
      <c r="E130" s="173" t="s">
        <v>23</v>
      </c>
      <c r="F130" s="256" t="s">
        <v>161</v>
      </c>
      <c r="G130" s="257"/>
      <c r="H130" s="257"/>
      <c r="I130" s="257"/>
      <c r="J130" s="172"/>
      <c r="K130" s="174">
        <v>2.4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156</v>
      </c>
      <c r="AU130" s="178" t="s">
        <v>106</v>
      </c>
      <c r="AV130" s="10" t="s">
        <v>106</v>
      </c>
      <c r="AW130" s="10" t="s">
        <v>40</v>
      </c>
      <c r="AX130" s="10" t="s">
        <v>25</v>
      </c>
      <c r="AY130" s="178" t="s">
        <v>148</v>
      </c>
    </row>
    <row r="131" spans="2:65" s="9" customFormat="1" ht="29.85" customHeight="1">
      <c r="B131" s="153"/>
      <c r="C131" s="154"/>
      <c r="D131" s="163" t="s">
        <v>118</v>
      </c>
      <c r="E131" s="163"/>
      <c r="F131" s="163"/>
      <c r="G131" s="163"/>
      <c r="H131" s="163"/>
      <c r="I131" s="163"/>
      <c r="J131" s="163"/>
      <c r="K131" s="163"/>
      <c r="L131" s="163"/>
      <c r="M131" s="163"/>
      <c r="N131" s="265">
        <f>BK131</f>
        <v>0</v>
      </c>
      <c r="O131" s="266"/>
      <c r="P131" s="266"/>
      <c r="Q131" s="266"/>
      <c r="R131" s="156"/>
      <c r="T131" s="157"/>
      <c r="U131" s="154"/>
      <c r="V131" s="154"/>
      <c r="W131" s="158">
        <f>SUM(W132:W133)</f>
        <v>0</v>
      </c>
      <c r="X131" s="154"/>
      <c r="Y131" s="158">
        <f>SUM(Y132:Y133)</f>
        <v>0</v>
      </c>
      <c r="Z131" s="154"/>
      <c r="AA131" s="159">
        <f>SUM(AA132:AA133)</f>
        <v>0.106</v>
      </c>
      <c r="AR131" s="160" t="s">
        <v>25</v>
      </c>
      <c r="AT131" s="161" t="s">
        <v>82</v>
      </c>
      <c r="AU131" s="161" t="s">
        <v>25</v>
      </c>
      <c r="AY131" s="160" t="s">
        <v>148</v>
      </c>
      <c r="BK131" s="162">
        <f>SUM(BK132:BK133)</f>
        <v>0</v>
      </c>
    </row>
    <row r="132" spans="2:65" s="1" customFormat="1" ht="31.5" customHeight="1">
      <c r="B132" s="35"/>
      <c r="C132" s="164" t="s">
        <v>162</v>
      </c>
      <c r="D132" s="164" t="s">
        <v>149</v>
      </c>
      <c r="E132" s="165" t="s">
        <v>163</v>
      </c>
      <c r="F132" s="252" t="s">
        <v>164</v>
      </c>
      <c r="G132" s="252"/>
      <c r="H132" s="252"/>
      <c r="I132" s="252"/>
      <c r="J132" s="166" t="s">
        <v>165</v>
      </c>
      <c r="K132" s="167">
        <v>2</v>
      </c>
      <c r="L132" s="253">
        <v>0</v>
      </c>
      <c r="M132" s="254"/>
      <c r="N132" s="255">
        <f>ROUND(L132*K132,2)</f>
        <v>0</v>
      </c>
      <c r="O132" s="255"/>
      <c r="P132" s="255"/>
      <c r="Q132" s="255"/>
      <c r="R132" s="37"/>
      <c r="T132" s="168" t="s">
        <v>23</v>
      </c>
      <c r="U132" s="44" t="s">
        <v>48</v>
      </c>
      <c r="V132" s="36"/>
      <c r="W132" s="169">
        <f>V132*K132</f>
        <v>0</v>
      </c>
      <c r="X132" s="169">
        <v>0</v>
      </c>
      <c r="Y132" s="169">
        <f>X132*K132</f>
        <v>0</v>
      </c>
      <c r="Z132" s="169">
        <v>8.0000000000000002E-3</v>
      </c>
      <c r="AA132" s="170">
        <f>Z132*K132</f>
        <v>1.6E-2</v>
      </c>
      <c r="AR132" s="18" t="s">
        <v>153</v>
      </c>
      <c r="AT132" s="18" t="s">
        <v>149</v>
      </c>
      <c r="AU132" s="18" t="s">
        <v>106</v>
      </c>
      <c r="AY132" s="18" t="s">
        <v>148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8" t="s">
        <v>25</v>
      </c>
      <c r="BK132" s="106">
        <f>ROUND(L132*K132,2)</f>
        <v>0</v>
      </c>
      <c r="BL132" s="18" t="s">
        <v>153</v>
      </c>
      <c r="BM132" s="18" t="s">
        <v>166</v>
      </c>
    </row>
    <row r="133" spans="2:65" s="1" customFormat="1" ht="31.5" customHeight="1">
      <c r="B133" s="35"/>
      <c r="C133" s="164" t="s">
        <v>153</v>
      </c>
      <c r="D133" s="164" t="s">
        <v>149</v>
      </c>
      <c r="E133" s="165" t="s">
        <v>167</v>
      </c>
      <c r="F133" s="252" t="s">
        <v>168</v>
      </c>
      <c r="G133" s="252"/>
      <c r="H133" s="252"/>
      <c r="I133" s="252"/>
      <c r="J133" s="166" t="s">
        <v>159</v>
      </c>
      <c r="K133" s="167">
        <v>10</v>
      </c>
      <c r="L133" s="253">
        <v>0</v>
      </c>
      <c r="M133" s="254"/>
      <c r="N133" s="255">
        <f>ROUND(L133*K133,2)</f>
        <v>0</v>
      </c>
      <c r="O133" s="255"/>
      <c r="P133" s="255"/>
      <c r="Q133" s="255"/>
      <c r="R133" s="37"/>
      <c r="T133" s="168" t="s">
        <v>23</v>
      </c>
      <c r="U133" s="44" t="s">
        <v>48</v>
      </c>
      <c r="V133" s="36"/>
      <c r="W133" s="169">
        <f>V133*K133</f>
        <v>0</v>
      </c>
      <c r="X133" s="169">
        <v>0</v>
      </c>
      <c r="Y133" s="169">
        <f>X133*K133</f>
        <v>0</v>
      </c>
      <c r="Z133" s="169">
        <v>8.9999999999999993E-3</v>
      </c>
      <c r="AA133" s="170">
        <f>Z133*K133</f>
        <v>0.09</v>
      </c>
      <c r="AR133" s="18" t="s">
        <v>153</v>
      </c>
      <c r="AT133" s="18" t="s">
        <v>149</v>
      </c>
      <c r="AU133" s="18" t="s">
        <v>106</v>
      </c>
      <c r="AY133" s="18" t="s">
        <v>148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8" t="s">
        <v>25</v>
      </c>
      <c r="BK133" s="106">
        <f>ROUND(L133*K133,2)</f>
        <v>0</v>
      </c>
      <c r="BL133" s="18" t="s">
        <v>153</v>
      </c>
      <c r="BM133" s="18" t="s">
        <v>169</v>
      </c>
    </row>
    <row r="134" spans="2:65" s="9" customFormat="1" ht="29.85" customHeight="1">
      <c r="B134" s="153"/>
      <c r="C134" s="154"/>
      <c r="D134" s="163" t="s">
        <v>119</v>
      </c>
      <c r="E134" s="163"/>
      <c r="F134" s="163"/>
      <c r="G134" s="163"/>
      <c r="H134" s="163"/>
      <c r="I134" s="163"/>
      <c r="J134" s="163"/>
      <c r="K134" s="163"/>
      <c r="L134" s="163"/>
      <c r="M134" s="163"/>
      <c r="N134" s="267">
        <f>BK134</f>
        <v>0</v>
      </c>
      <c r="O134" s="268"/>
      <c r="P134" s="268"/>
      <c r="Q134" s="268"/>
      <c r="R134" s="156"/>
      <c r="T134" s="157"/>
      <c r="U134" s="154"/>
      <c r="V134" s="154"/>
      <c r="W134" s="158">
        <f>SUM(W135:W138)</f>
        <v>0</v>
      </c>
      <c r="X134" s="154"/>
      <c r="Y134" s="158">
        <f>SUM(Y135:Y138)</f>
        <v>0</v>
      </c>
      <c r="Z134" s="154"/>
      <c r="AA134" s="159">
        <f>SUM(AA135:AA138)</f>
        <v>0</v>
      </c>
      <c r="AR134" s="160" t="s">
        <v>25</v>
      </c>
      <c r="AT134" s="161" t="s">
        <v>82</v>
      </c>
      <c r="AU134" s="161" t="s">
        <v>25</v>
      </c>
      <c r="AY134" s="160" t="s">
        <v>148</v>
      </c>
      <c r="BK134" s="162">
        <f>SUM(BK135:BK138)</f>
        <v>0</v>
      </c>
    </row>
    <row r="135" spans="2:65" s="1" customFormat="1" ht="31.5" customHeight="1">
      <c r="B135" s="35"/>
      <c r="C135" s="164" t="s">
        <v>170</v>
      </c>
      <c r="D135" s="164" t="s">
        <v>149</v>
      </c>
      <c r="E135" s="165" t="s">
        <v>171</v>
      </c>
      <c r="F135" s="252" t="s">
        <v>172</v>
      </c>
      <c r="G135" s="252"/>
      <c r="H135" s="252"/>
      <c r="I135" s="252"/>
      <c r="J135" s="166" t="s">
        <v>173</v>
      </c>
      <c r="K135" s="167">
        <v>0.106</v>
      </c>
      <c r="L135" s="253">
        <v>0</v>
      </c>
      <c r="M135" s="254"/>
      <c r="N135" s="255">
        <f>ROUND(L135*K135,2)</f>
        <v>0</v>
      </c>
      <c r="O135" s="255"/>
      <c r="P135" s="255"/>
      <c r="Q135" s="255"/>
      <c r="R135" s="37"/>
      <c r="T135" s="168" t="s">
        <v>23</v>
      </c>
      <c r="U135" s="44" t="s">
        <v>48</v>
      </c>
      <c r="V135" s="36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18" t="s">
        <v>153</v>
      </c>
      <c r="AT135" s="18" t="s">
        <v>149</v>
      </c>
      <c r="AU135" s="18" t="s">
        <v>106</v>
      </c>
      <c r="AY135" s="18" t="s">
        <v>148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8" t="s">
        <v>25</v>
      </c>
      <c r="BK135" s="106">
        <f>ROUND(L135*K135,2)</f>
        <v>0</v>
      </c>
      <c r="BL135" s="18" t="s">
        <v>153</v>
      </c>
      <c r="BM135" s="18" t="s">
        <v>174</v>
      </c>
    </row>
    <row r="136" spans="2:65" s="1" customFormat="1" ht="31.5" customHeight="1">
      <c r="B136" s="35"/>
      <c r="C136" s="164" t="s">
        <v>175</v>
      </c>
      <c r="D136" s="164" t="s">
        <v>149</v>
      </c>
      <c r="E136" s="165" t="s">
        <v>176</v>
      </c>
      <c r="F136" s="252" t="s">
        <v>177</v>
      </c>
      <c r="G136" s="252"/>
      <c r="H136" s="252"/>
      <c r="I136" s="252"/>
      <c r="J136" s="166" t="s">
        <v>173</v>
      </c>
      <c r="K136" s="167">
        <v>0.95399999999999996</v>
      </c>
      <c r="L136" s="253">
        <v>0</v>
      </c>
      <c r="M136" s="254"/>
      <c r="N136" s="255">
        <f>ROUND(L136*K136,2)</f>
        <v>0</v>
      </c>
      <c r="O136" s="255"/>
      <c r="P136" s="255"/>
      <c r="Q136" s="255"/>
      <c r="R136" s="37"/>
      <c r="T136" s="168" t="s">
        <v>23</v>
      </c>
      <c r="U136" s="44" t="s">
        <v>48</v>
      </c>
      <c r="V136" s="36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18" t="s">
        <v>153</v>
      </c>
      <c r="AT136" s="18" t="s">
        <v>149</v>
      </c>
      <c r="AU136" s="18" t="s">
        <v>106</v>
      </c>
      <c r="AY136" s="18" t="s">
        <v>148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18" t="s">
        <v>25</v>
      </c>
      <c r="BK136" s="106">
        <f>ROUND(L136*K136,2)</f>
        <v>0</v>
      </c>
      <c r="BL136" s="18" t="s">
        <v>153</v>
      </c>
      <c r="BM136" s="18" t="s">
        <v>178</v>
      </c>
    </row>
    <row r="137" spans="2:65" s="1" customFormat="1" ht="31.5" customHeight="1">
      <c r="B137" s="35"/>
      <c r="C137" s="164" t="s">
        <v>179</v>
      </c>
      <c r="D137" s="164" t="s">
        <v>149</v>
      </c>
      <c r="E137" s="165" t="s">
        <v>180</v>
      </c>
      <c r="F137" s="252" t="s">
        <v>181</v>
      </c>
      <c r="G137" s="252"/>
      <c r="H137" s="252"/>
      <c r="I137" s="252"/>
      <c r="J137" s="166" t="s">
        <v>173</v>
      </c>
      <c r="K137" s="167">
        <v>0.106</v>
      </c>
      <c r="L137" s="253">
        <v>0</v>
      </c>
      <c r="M137" s="254"/>
      <c r="N137" s="255">
        <f>ROUND(L137*K137,2)</f>
        <v>0</v>
      </c>
      <c r="O137" s="255"/>
      <c r="P137" s="255"/>
      <c r="Q137" s="255"/>
      <c r="R137" s="37"/>
      <c r="T137" s="168" t="s">
        <v>23</v>
      </c>
      <c r="U137" s="44" t="s">
        <v>48</v>
      </c>
      <c r="V137" s="36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18" t="s">
        <v>153</v>
      </c>
      <c r="AT137" s="18" t="s">
        <v>149</v>
      </c>
      <c r="AU137" s="18" t="s">
        <v>106</v>
      </c>
      <c r="AY137" s="18" t="s">
        <v>148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8" t="s">
        <v>25</v>
      </c>
      <c r="BK137" s="106">
        <f>ROUND(L137*K137,2)</f>
        <v>0</v>
      </c>
      <c r="BL137" s="18" t="s">
        <v>153</v>
      </c>
      <c r="BM137" s="18" t="s">
        <v>182</v>
      </c>
    </row>
    <row r="138" spans="2:65" s="1" customFormat="1" ht="31.5" customHeight="1">
      <c r="B138" s="35"/>
      <c r="C138" s="164" t="s">
        <v>183</v>
      </c>
      <c r="D138" s="164" t="s">
        <v>149</v>
      </c>
      <c r="E138" s="165" t="s">
        <v>184</v>
      </c>
      <c r="F138" s="252" t="s">
        <v>185</v>
      </c>
      <c r="G138" s="252"/>
      <c r="H138" s="252"/>
      <c r="I138" s="252"/>
      <c r="J138" s="166" t="s">
        <v>173</v>
      </c>
      <c r="K138" s="167">
        <v>0.106</v>
      </c>
      <c r="L138" s="253">
        <v>0</v>
      </c>
      <c r="M138" s="254"/>
      <c r="N138" s="255">
        <f>ROUND(L138*K138,2)</f>
        <v>0</v>
      </c>
      <c r="O138" s="255"/>
      <c r="P138" s="255"/>
      <c r="Q138" s="255"/>
      <c r="R138" s="37"/>
      <c r="T138" s="168" t="s">
        <v>23</v>
      </c>
      <c r="U138" s="44" t="s">
        <v>48</v>
      </c>
      <c r="V138" s="36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18" t="s">
        <v>153</v>
      </c>
      <c r="AT138" s="18" t="s">
        <v>149</v>
      </c>
      <c r="AU138" s="18" t="s">
        <v>106</v>
      </c>
      <c r="AY138" s="18" t="s">
        <v>148</v>
      </c>
      <c r="BE138" s="106">
        <f>IF(U138="základní",N138,0)</f>
        <v>0</v>
      </c>
      <c r="BF138" s="106">
        <f>IF(U138="snížená",N138,0)</f>
        <v>0</v>
      </c>
      <c r="BG138" s="106">
        <f>IF(U138="zákl. přenesená",N138,0)</f>
        <v>0</v>
      </c>
      <c r="BH138" s="106">
        <f>IF(U138="sníž. přenesená",N138,0)</f>
        <v>0</v>
      </c>
      <c r="BI138" s="106">
        <f>IF(U138="nulová",N138,0)</f>
        <v>0</v>
      </c>
      <c r="BJ138" s="18" t="s">
        <v>25</v>
      </c>
      <c r="BK138" s="106">
        <f>ROUND(L138*K138,2)</f>
        <v>0</v>
      </c>
      <c r="BL138" s="18" t="s">
        <v>153</v>
      </c>
      <c r="BM138" s="18" t="s">
        <v>186</v>
      </c>
    </row>
    <row r="139" spans="2:65" s="9" customFormat="1" ht="29.85" customHeight="1">
      <c r="B139" s="153"/>
      <c r="C139" s="154"/>
      <c r="D139" s="163" t="s">
        <v>120</v>
      </c>
      <c r="E139" s="163"/>
      <c r="F139" s="163"/>
      <c r="G139" s="163"/>
      <c r="H139" s="163"/>
      <c r="I139" s="163"/>
      <c r="J139" s="163"/>
      <c r="K139" s="163"/>
      <c r="L139" s="163"/>
      <c r="M139" s="163"/>
      <c r="N139" s="267">
        <f>BK139</f>
        <v>0</v>
      </c>
      <c r="O139" s="268"/>
      <c r="P139" s="268"/>
      <c r="Q139" s="268"/>
      <c r="R139" s="156"/>
      <c r="T139" s="157"/>
      <c r="U139" s="154"/>
      <c r="V139" s="154"/>
      <c r="W139" s="158">
        <f>W140</f>
        <v>0</v>
      </c>
      <c r="X139" s="154"/>
      <c r="Y139" s="158">
        <f>Y140</f>
        <v>0</v>
      </c>
      <c r="Z139" s="154"/>
      <c r="AA139" s="159">
        <f>AA140</f>
        <v>0</v>
      </c>
      <c r="AR139" s="160" t="s">
        <v>25</v>
      </c>
      <c r="AT139" s="161" t="s">
        <v>82</v>
      </c>
      <c r="AU139" s="161" t="s">
        <v>25</v>
      </c>
      <c r="AY139" s="160" t="s">
        <v>148</v>
      </c>
      <c r="BK139" s="162">
        <f>BK140</f>
        <v>0</v>
      </c>
    </row>
    <row r="140" spans="2:65" s="1" customFormat="1" ht="22.5" customHeight="1">
      <c r="B140" s="35"/>
      <c r="C140" s="164" t="s">
        <v>187</v>
      </c>
      <c r="D140" s="164" t="s">
        <v>149</v>
      </c>
      <c r="E140" s="165" t="s">
        <v>188</v>
      </c>
      <c r="F140" s="252" t="s">
        <v>189</v>
      </c>
      <c r="G140" s="252"/>
      <c r="H140" s="252"/>
      <c r="I140" s="252"/>
      <c r="J140" s="166" t="s">
        <v>173</v>
      </c>
      <c r="K140" s="167">
        <v>0.28399999999999997</v>
      </c>
      <c r="L140" s="253">
        <v>0</v>
      </c>
      <c r="M140" s="254"/>
      <c r="N140" s="255">
        <f>ROUND(L140*K140,2)</f>
        <v>0</v>
      </c>
      <c r="O140" s="255"/>
      <c r="P140" s="255"/>
      <c r="Q140" s="255"/>
      <c r="R140" s="37"/>
      <c r="T140" s="168" t="s">
        <v>23</v>
      </c>
      <c r="U140" s="44" t="s">
        <v>48</v>
      </c>
      <c r="V140" s="36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18" t="s">
        <v>153</v>
      </c>
      <c r="AT140" s="18" t="s">
        <v>149</v>
      </c>
      <c r="AU140" s="18" t="s">
        <v>106</v>
      </c>
      <c r="AY140" s="18" t="s">
        <v>148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8" t="s">
        <v>25</v>
      </c>
      <c r="BK140" s="106">
        <f>ROUND(L140*K140,2)</f>
        <v>0</v>
      </c>
      <c r="BL140" s="18" t="s">
        <v>153</v>
      </c>
      <c r="BM140" s="18" t="s">
        <v>190</v>
      </c>
    </row>
    <row r="141" spans="2:65" s="9" customFormat="1" ht="37.35" customHeight="1">
      <c r="B141" s="153"/>
      <c r="C141" s="154"/>
      <c r="D141" s="155" t="s">
        <v>121</v>
      </c>
      <c r="E141" s="155"/>
      <c r="F141" s="155"/>
      <c r="G141" s="155"/>
      <c r="H141" s="155"/>
      <c r="I141" s="155"/>
      <c r="J141" s="155"/>
      <c r="K141" s="155"/>
      <c r="L141" s="155"/>
      <c r="M141" s="155"/>
      <c r="N141" s="269">
        <f>BK141</f>
        <v>0</v>
      </c>
      <c r="O141" s="270"/>
      <c r="P141" s="270"/>
      <c r="Q141" s="270"/>
      <c r="R141" s="156"/>
      <c r="T141" s="157"/>
      <c r="U141" s="154"/>
      <c r="V141" s="154"/>
      <c r="W141" s="158">
        <f>W142+W148+W154</f>
        <v>0</v>
      </c>
      <c r="X141" s="154"/>
      <c r="Y141" s="158">
        <f>Y142+Y148+Y154</f>
        <v>6.4230000000000009E-2</v>
      </c>
      <c r="Z141" s="154"/>
      <c r="AA141" s="159">
        <f>AA142+AA148+AA154</f>
        <v>0</v>
      </c>
      <c r="AR141" s="160" t="s">
        <v>106</v>
      </c>
      <c r="AT141" s="161" t="s">
        <v>82</v>
      </c>
      <c r="AU141" s="161" t="s">
        <v>83</v>
      </c>
      <c r="AY141" s="160" t="s">
        <v>148</v>
      </c>
      <c r="BK141" s="162">
        <f>BK142+BK148+BK154</f>
        <v>0</v>
      </c>
    </row>
    <row r="142" spans="2:65" s="9" customFormat="1" ht="19.899999999999999" customHeight="1">
      <c r="B142" s="153"/>
      <c r="C142" s="154"/>
      <c r="D142" s="163" t="s">
        <v>122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65">
        <f>BK142</f>
        <v>0</v>
      </c>
      <c r="O142" s="266"/>
      <c r="P142" s="266"/>
      <c r="Q142" s="266"/>
      <c r="R142" s="156"/>
      <c r="T142" s="157"/>
      <c r="U142" s="154"/>
      <c r="V142" s="154"/>
      <c r="W142" s="158">
        <f>SUM(W143:W147)</f>
        <v>0</v>
      </c>
      <c r="X142" s="154"/>
      <c r="Y142" s="158">
        <f>SUM(Y143:Y147)</f>
        <v>1.295E-2</v>
      </c>
      <c r="Z142" s="154"/>
      <c r="AA142" s="159">
        <f>SUM(AA143:AA147)</f>
        <v>0</v>
      </c>
      <c r="AR142" s="160" t="s">
        <v>106</v>
      </c>
      <c r="AT142" s="161" t="s">
        <v>82</v>
      </c>
      <c r="AU142" s="161" t="s">
        <v>25</v>
      </c>
      <c r="AY142" s="160" t="s">
        <v>148</v>
      </c>
      <c r="BK142" s="162">
        <f>SUM(BK143:BK147)</f>
        <v>0</v>
      </c>
    </row>
    <row r="143" spans="2:65" s="1" customFormat="1" ht="22.5" customHeight="1">
      <c r="B143" s="35"/>
      <c r="C143" s="164" t="s">
        <v>30</v>
      </c>
      <c r="D143" s="164" t="s">
        <v>149</v>
      </c>
      <c r="E143" s="165" t="s">
        <v>191</v>
      </c>
      <c r="F143" s="252" t="s">
        <v>192</v>
      </c>
      <c r="G143" s="252"/>
      <c r="H143" s="252"/>
      <c r="I143" s="252"/>
      <c r="J143" s="166" t="s">
        <v>159</v>
      </c>
      <c r="K143" s="167">
        <v>25</v>
      </c>
      <c r="L143" s="253">
        <v>0</v>
      </c>
      <c r="M143" s="254"/>
      <c r="N143" s="255">
        <f>ROUND(L143*K143,2)</f>
        <v>0</v>
      </c>
      <c r="O143" s="255"/>
      <c r="P143" s="255"/>
      <c r="Q143" s="255"/>
      <c r="R143" s="37"/>
      <c r="T143" s="168" t="s">
        <v>23</v>
      </c>
      <c r="U143" s="44" t="s">
        <v>48</v>
      </c>
      <c r="V143" s="36"/>
      <c r="W143" s="169">
        <f>V143*K143</f>
        <v>0</v>
      </c>
      <c r="X143" s="169">
        <v>4.6000000000000001E-4</v>
      </c>
      <c r="Y143" s="169">
        <f>X143*K143</f>
        <v>1.15E-2</v>
      </c>
      <c r="Z143" s="169">
        <v>0</v>
      </c>
      <c r="AA143" s="170">
        <f>Z143*K143</f>
        <v>0</v>
      </c>
      <c r="AR143" s="18" t="s">
        <v>193</v>
      </c>
      <c r="AT143" s="18" t="s">
        <v>149</v>
      </c>
      <c r="AU143" s="18" t="s">
        <v>106</v>
      </c>
      <c r="AY143" s="18" t="s">
        <v>148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8" t="s">
        <v>25</v>
      </c>
      <c r="BK143" s="106">
        <f>ROUND(L143*K143,2)</f>
        <v>0</v>
      </c>
      <c r="BL143" s="18" t="s">
        <v>193</v>
      </c>
      <c r="BM143" s="18" t="s">
        <v>194</v>
      </c>
    </row>
    <row r="144" spans="2:65" s="1" customFormat="1" ht="22.5" customHeight="1">
      <c r="B144" s="35"/>
      <c r="C144" s="164" t="s">
        <v>195</v>
      </c>
      <c r="D144" s="164" t="s">
        <v>149</v>
      </c>
      <c r="E144" s="165" t="s">
        <v>196</v>
      </c>
      <c r="F144" s="252" t="s">
        <v>197</v>
      </c>
      <c r="G144" s="252"/>
      <c r="H144" s="252"/>
      <c r="I144" s="252"/>
      <c r="J144" s="166" t="s">
        <v>159</v>
      </c>
      <c r="K144" s="167">
        <v>5</v>
      </c>
      <c r="L144" s="253">
        <v>0</v>
      </c>
      <c r="M144" s="254"/>
      <c r="N144" s="255">
        <f>ROUND(L144*K144,2)</f>
        <v>0</v>
      </c>
      <c r="O144" s="255"/>
      <c r="P144" s="255"/>
      <c r="Q144" s="255"/>
      <c r="R144" s="37"/>
      <c r="T144" s="168" t="s">
        <v>23</v>
      </c>
      <c r="U144" s="44" t="s">
        <v>48</v>
      </c>
      <c r="V144" s="36"/>
      <c r="W144" s="169">
        <f>V144*K144</f>
        <v>0</v>
      </c>
      <c r="X144" s="169">
        <v>2.9E-4</v>
      </c>
      <c r="Y144" s="169">
        <f>X144*K144</f>
        <v>1.4499999999999999E-3</v>
      </c>
      <c r="Z144" s="169">
        <v>0</v>
      </c>
      <c r="AA144" s="170">
        <f>Z144*K144</f>
        <v>0</v>
      </c>
      <c r="AR144" s="18" t="s">
        <v>193</v>
      </c>
      <c r="AT144" s="18" t="s">
        <v>149</v>
      </c>
      <c r="AU144" s="18" t="s">
        <v>106</v>
      </c>
      <c r="AY144" s="18" t="s">
        <v>148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8" t="s">
        <v>25</v>
      </c>
      <c r="BK144" s="106">
        <f>ROUND(L144*K144,2)</f>
        <v>0</v>
      </c>
      <c r="BL144" s="18" t="s">
        <v>193</v>
      </c>
      <c r="BM144" s="18" t="s">
        <v>198</v>
      </c>
    </row>
    <row r="145" spans="2:65" s="1" customFormat="1" ht="22.5" customHeight="1">
      <c r="B145" s="35"/>
      <c r="C145" s="164" t="s">
        <v>199</v>
      </c>
      <c r="D145" s="164" t="s">
        <v>149</v>
      </c>
      <c r="E145" s="165" t="s">
        <v>200</v>
      </c>
      <c r="F145" s="252" t="s">
        <v>201</v>
      </c>
      <c r="G145" s="252"/>
      <c r="H145" s="252"/>
      <c r="I145" s="252"/>
      <c r="J145" s="166" t="s">
        <v>165</v>
      </c>
      <c r="K145" s="167">
        <v>1</v>
      </c>
      <c r="L145" s="253">
        <v>0</v>
      </c>
      <c r="M145" s="254"/>
      <c r="N145" s="255">
        <f>ROUND(L145*K145,2)</f>
        <v>0</v>
      </c>
      <c r="O145" s="255"/>
      <c r="P145" s="255"/>
      <c r="Q145" s="255"/>
      <c r="R145" s="37"/>
      <c r="T145" s="168" t="s">
        <v>23</v>
      </c>
      <c r="U145" s="44" t="s">
        <v>48</v>
      </c>
      <c r="V145" s="36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18" t="s">
        <v>193</v>
      </c>
      <c r="AT145" s="18" t="s">
        <v>149</v>
      </c>
      <c r="AU145" s="18" t="s">
        <v>106</v>
      </c>
      <c r="AY145" s="18" t="s">
        <v>148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8" t="s">
        <v>25</v>
      </c>
      <c r="BK145" s="106">
        <f>ROUND(L145*K145,2)</f>
        <v>0</v>
      </c>
      <c r="BL145" s="18" t="s">
        <v>193</v>
      </c>
      <c r="BM145" s="18" t="s">
        <v>202</v>
      </c>
    </row>
    <row r="146" spans="2:65" s="1" customFormat="1" ht="22.5" customHeight="1">
      <c r="B146" s="35"/>
      <c r="C146" s="164" t="s">
        <v>203</v>
      </c>
      <c r="D146" s="164" t="s">
        <v>149</v>
      </c>
      <c r="E146" s="165" t="s">
        <v>204</v>
      </c>
      <c r="F146" s="252" t="s">
        <v>205</v>
      </c>
      <c r="G146" s="252"/>
      <c r="H146" s="252"/>
      <c r="I146" s="252"/>
      <c r="J146" s="166" t="s">
        <v>165</v>
      </c>
      <c r="K146" s="167">
        <v>3</v>
      </c>
      <c r="L146" s="253">
        <v>0</v>
      </c>
      <c r="M146" s="254"/>
      <c r="N146" s="255">
        <f>ROUND(L146*K146,2)</f>
        <v>0</v>
      </c>
      <c r="O146" s="255"/>
      <c r="P146" s="255"/>
      <c r="Q146" s="255"/>
      <c r="R146" s="37"/>
      <c r="T146" s="168" t="s">
        <v>23</v>
      </c>
      <c r="U146" s="44" t="s">
        <v>48</v>
      </c>
      <c r="V146" s="36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18" t="s">
        <v>193</v>
      </c>
      <c r="AT146" s="18" t="s">
        <v>149</v>
      </c>
      <c r="AU146" s="18" t="s">
        <v>106</v>
      </c>
      <c r="AY146" s="18" t="s">
        <v>148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8" t="s">
        <v>25</v>
      </c>
      <c r="BK146" s="106">
        <f>ROUND(L146*K146,2)</f>
        <v>0</v>
      </c>
      <c r="BL146" s="18" t="s">
        <v>193</v>
      </c>
      <c r="BM146" s="18" t="s">
        <v>206</v>
      </c>
    </row>
    <row r="147" spans="2:65" s="1" customFormat="1" ht="31.5" customHeight="1">
      <c r="B147" s="35"/>
      <c r="C147" s="164" t="s">
        <v>207</v>
      </c>
      <c r="D147" s="164" t="s">
        <v>149</v>
      </c>
      <c r="E147" s="165" t="s">
        <v>208</v>
      </c>
      <c r="F147" s="252" t="s">
        <v>209</v>
      </c>
      <c r="G147" s="252"/>
      <c r="H147" s="252"/>
      <c r="I147" s="252"/>
      <c r="J147" s="166" t="s">
        <v>210</v>
      </c>
      <c r="K147" s="179">
        <v>0</v>
      </c>
      <c r="L147" s="253">
        <v>0</v>
      </c>
      <c r="M147" s="254"/>
      <c r="N147" s="255">
        <f>ROUND(L147*K147,2)</f>
        <v>0</v>
      </c>
      <c r="O147" s="255"/>
      <c r="P147" s="255"/>
      <c r="Q147" s="255"/>
      <c r="R147" s="37"/>
      <c r="T147" s="168" t="s">
        <v>23</v>
      </c>
      <c r="U147" s="44" t="s">
        <v>48</v>
      </c>
      <c r="V147" s="36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18" t="s">
        <v>193</v>
      </c>
      <c r="AT147" s="18" t="s">
        <v>149</v>
      </c>
      <c r="AU147" s="18" t="s">
        <v>106</v>
      </c>
      <c r="AY147" s="18" t="s">
        <v>148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8" t="s">
        <v>25</v>
      </c>
      <c r="BK147" s="106">
        <f>ROUND(L147*K147,2)</f>
        <v>0</v>
      </c>
      <c r="BL147" s="18" t="s">
        <v>193</v>
      </c>
      <c r="BM147" s="18" t="s">
        <v>211</v>
      </c>
    </row>
    <row r="148" spans="2:65" s="9" customFormat="1" ht="29.85" customHeight="1">
      <c r="B148" s="153"/>
      <c r="C148" s="154"/>
      <c r="D148" s="163" t="s">
        <v>123</v>
      </c>
      <c r="E148" s="163"/>
      <c r="F148" s="163"/>
      <c r="G148" s="163"/>
      <c r="H148" s="163"/>
      <c r="I148" s="163"/>
      <c r="J148" s="163"/>
      <c r="K148" s="163"/>
      <c r="L148" s="163"/>
      <c r="M148" s="163"/>
      <c r="N148" s="267">
        <f>BK148</f>
        <v>0</v>
      </c>
      <c r="O148" s="268"/>
      <c r="P148" s="268"/>
      <c r="Q148" s="268"/>
      <c r="R148" s="156"/>
      <c r="T148" s="157"/>
      <c r="U148" s="154"/>
      <c r="V148" s="154"/>
      <c r="W148" s="158">
        <f>SUM(W149:W153)</f>
        <v>0</v>
      </c>
      <c r="X148" s="154"/>
      <c r="Y148" s="158">
        <f>SUM(Y149:Y153)</f>
        <v>3.1000000000000003E-2</v>
      </c>
      <c r="Z148" s="154"/>
      <c r="AA148" s="159">
        <f>SUM(AA149:AA153)</f>
        <v>0</v>
      </c>
      <c r="AR148" s="160" t="s">
        <v>106</v>
      </c>
      <c r="AT148" s="161" t="s">
        <v>82</v>
      </c>
      <c r="AU148" s="161" t="s">
        <v>25</v>
      </c>
      <c r="AY148" s="160" t="s">
        <v>148</v>
      </c>
      <c r="BK148" s="162">
        <f>SUM(BK149:BK153)</f>
        <v>0</v>
      </c>
    </row>
    <row r="149" spans="2:65" s="1" customFormat="1" ht="22.5" customHeight="1">
      <c r="B149" s="35"/>
      <c r="C149" s="164" t="s">
        <v>11</v>
      </c>
      <c r="D149" s="164" t="s">
        <v>149</v>
      </c>
      <c r="E149" s="165" t="s">
        <v>212</v>
      </c>
      <c r="F149" s="252" t="s">
        <v>213</v>
      </c>
      <c r="G149" s="252"/>
      <c r="H149" s="252"/>
      <c r="I149" s="252"/>
      <c r="J149" s="166" t="s">
        <v>159</v>
      </c>
      <c r="K149" s="167">
        <v>25</v>
      </c>
      <c r="L149" s="253">
        <v>0</v>
      </c>
      <c r="M149" s="254"/>
      <c r="N149" s="255">
        <f>ROUND(L149*K149,2)</f>
        <v>0</v>
      </c>
      <c r="O149" s="255"/>
      <c r="P149" s="255"/>
      <c r="Q149" s="255"/>
      <c r="R149" s="37"/>
      <c r="T149" s="168" t="s">
        <v>23</v>
      </c>
      <c r="U149" s="44" t="s">
        <v>48</v>
      </c>
      <c r="V149" s="36"/>
      <c r="W149" s="169">
        <f>V149*K149</f>
        <v>0</v>
      </c>
      <c r="X149" s="169">
        <v>9.6000000000000002E-4</v>
      </c>
      <c r="Y149" s="169">
        <f>X149*K149</f>
        <v>2.4E-2</v>
      </c>
      <c r="Z149" s="169">
        <v>0</v>
      </c>
      <c r="AA149" s="170">
        <f>Z149*K149</f>
        <v>0</v>
      </c>
      <c r="AR149" s="18" t="s">
        <v>193</v>
      </c>
      <c r="AT149" s="18" t="s">
        <v>149</v>
      </c>
      <c r="AU149" s="18" t="s">
        <v>106</v>
      </c>
      <c r="AY149" s="18" t="s">
        <v>148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8" t="s">
        <v>25</v>
      </c>
      <c r="BK149" s="106">
        <f>ROUND(L149*K149,2)</f>
        <v>0</v>
      </c>
      <c r="BL149" s="18" t="s">
        <v>193</v>
      </c>
      <c r="BM149" s="18" t="s">
        <v>214</v>
      </c>
    </row>
    <row r="150" spans="2:65" s="1" customFormat="1" ht="31.5" customHeight="1">
      <c r="B150" s="35"/>
      <c r="C150" s="164" t="s">
        <v>193</v>
      </c>
      <c r="D150" s="164" t="s">
        <v>149</v>
      </c>
      <c r="E150" s="165" t="s">
        <v>215</v>
      </c>
      <c r="F150" s="252" t="s">
        <v>216</v>
      </c>
      <c r="G150" s="252"/>
      <c r="H150" s="252"/>
      <c r="I150" s="252"/>
      <c r="J150" s="166" t="s">
        <v>159</v>
      </c>
      <c r="K150" s="167">
        <v>25</v>
      </c>
      <c r="L150" s="253">
        <v>0</v>
      </c>
      <c r="M150" s="254"/>
      <c r="N150" s="255">
        <f>ROUND(L150*K150,2)</f>
        <v>0</v>
      </c>
      <c r="O150" s="255"/>
      <c r="P150" s="255"/>
      <c r="Q150" s="255"/>
      <c r="R150" s="37"/>
      <c r="T150" s="168" t="s">
        <v>23</v>
      </c>
      <c r="U150" s="44" t="s">
        <v>48</v>
      </c>
      <c r="V150" s="36"/>
      <c r="W150" s="169">
        <f>V150*K150</f>
        <v>0</v>
      </c>
      <c r="X150" s="169">
        <v>9.0000000000000006E-5</v>
      </c>
      <c r="Y150" s="169">
        <f>X150*K150</f>
        <v>2.2500000000000003E-3</v>
      </c>
      <c r="Z150" s="169">
        <v>0</v>
      </c>
      <c r="AA150" s="170">
        <f>Z150*K150</f>
        <v>0</v>
      </c>
      <c r="AR150" s="18" t="s">
        <v>193</v>
      </c>
      <c r="AT150" s="18" t="s">
        <v>149</v>
      </c>
      <c r="AU150" s="18" t="s">
        <v>106</v>
      </c>
      <c r="AY150" s="18" t="s">
        <v>148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8" t="s">
        <v>25</v>
      </c>
      <c r="BK150" s="106">
        <f>ROUND(L150*K150,2)</f>
        <v>0</v>
      </c>
      <c r="BL150" s="18" t="s">
        <v>193</v>
      </c>
      <c r="BM150" s="18" t="s">
        <v>217</v>
      </c>
    </row>
    <row r="151" spans="2:65" s="1" customFormat="1" ht="22.5" customHeight="1">
      <c r="B151" s="35"/>
      <c r="C151" s="164" t="s">
        <v>218</v>
      </c>
      <c r="D151" s="164" t="s">
        <v>149</v>
      </c>
      <c r="E151" s="165" t="s">
        <v>219</v>
      </c>
      <c r="F151" s="252" t="s">
        <v>220</v>
      </c>
      <c r="G151" s="252"/>
      <c r="H151" s="252"/>
      <c r="I151" s="252"/>
      <c r="J151" s="166" t="s">
        <v>165</v>
      </c>
      <c r="K151" s="167">
        <v>1</v>
      </c>
      <c r="L151" s="253">
        <v>0</v>
      </c>
      <c r="M151" s="254"/>
      <c r="N151" s="255">
        <f>ROUND(L151*K151,2)</f>
        <v>0</v>
      </c>
      <c r="O151" s="255"/>
      <c r="P151" s="255"/>
      <c r="Q151" s="255"/>
      <c r="R151" s="37"/>
      <c r="T151" s="168" t="s">
        <v>23</v>
      </c>
      <c r="U151" s="44" t="s">
        <v>48</v>
      </c>
      <c r="V151" s="36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18" t="s">
        <v>193</v>
      </c>
      <c r="AT151" s="18" t="s">
        <v>149</v>
      </c>
      <c r="AU151" s="18" t="s">
        <v>106</v>
      </c>
      <c r="AY151" s="18" t="s">
        <v>148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8" t="s">
        <v>25</v>
      </c>
      <c r="BK151" s="106">
        <f>ROUND(L151*K151,2)</f>
        <v>0</v>
      </c>
      <c r="BL151" s="18" t="s">
        <v>193</v>
      </c>
      <c r="BM151" s="18" t="s">
        <v>221</v>
      </c>
    </row>
    <row r="152" spans="2:65" s="1" customFormat="1" ht="22.5" customHeight="1">
      <c r="B152" s="35"/>
      <c r="C152" s="164" t="s">
        <v>222</v>
      </c>
      <c r="D152" s="164" t="s">
        <v>149</v>
      </c>
      <c r="E152" s="165" t="s">
        <v>223</v>
      </c>
      <c r="F152" s="252" t="s">
        <v>224</v>
      </c>
      <c r="G152" s="252"/>
      <c r="H152" s="252"/>
      <c r="I152" s="252"/>
      <c r="J152" s="166" t="s">
        <v>159</v>
      </c>
      <c r="K152" s="167">
        <v>25</v>
      </c>
      <c r="L152" s="253">
        <v>0</v>
      </c>
      <c r="M152" s="254"/>
      <c r="N152" s="255">
        <f>ROUND(L152*K152,2)</f>
        <v>0</v>
      </c>
      <c r="O152" s="255"/>
      <c r="P152" s="255"/>
      <c r="Q152" s="255"/>
      <c r="R152" s="37"/>
      <c r="T152" s="168" t="s">
        <v>23</v>
      </c>
      <c r="U152" s="44" t="s">
        <v>48</v>
      </c>
      <c r="V152" s="36"/>
      <c r="W152" s="169">
        <f>V152*K152</f>
        <v>0</v>
      </c>
      <c r="X152" s="169">
        <v>1.9000000000000001E-4</v>
      </c>
      <c r="Y152" s="169">
        <f>X152*K152</f>
        <v>4.7499999999999999E-3</v>
      </c>
      <c r="Z152" s="169">
        <v>0</v>
      </c>
      <c r="AA152" s="170">
        <f>Z152*K152</f>
        <v>0</v>
      </c>
      <c r="AR152" s="18" t="s">
        <v>193</v>
      </c>
      <c r="AT152" s="18" t="s">
        <v>149</v>
      </c>
      <c r="AU152" s="18" t="s">
        <v>106</v>
      </c>
      <c r="AY152" s="18" t="s">
        <v>148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8" t="s">
        <v>25</v>
      </c>
      <c r="BK152" s="106">
        <f>ROUND(L152*K152,2)</f>
        <v>0</v>
      </c>
      <c r="BL152" s="18" t="s">
        <v>193</v>
      </c>
      <c r="BM152" s="18" t="s">
        <v>225</v>
      </c>
    </row>
    <row r="153" spans="2:65" s="1" customFormat="1" ht="31.5" customHeight="1">
      <c r="B153" s="35"/>
      <c r="C153" s="164" t="s">
        <v>226</v>
      </c>
      <c r="D153" s="164" t="s">
        <v>149</v>
      </c>
      <c r="E153" s="165" t="s">
        <v>227</v>
      </c>
      <c r="F153" s="252" t="s">
        <v>228</v>
      </c>
      <c r="G153" s="252"/>
      <c r="H153" s="252"/>
      <c r="I153" s="252"/>
      <c r="J153" s="166" t="s">
        <v>210</v>
      </c>
      <c r="K153" s="179">
        <v>0</v>
      </c>
      <c r="L153" s="253">
        <v>0</v>
      </c>
      <c r="M153" s="254"/>
      <c r="N153" s="255">
        <f>ROUND(L153*K153,2)</f>
        <v>0</v>
      </c>
      <c r="O153" s="255"/>
      <c r="P153" s="255"/>
      <c r="Q153" s="255"/>
      <c r="R153" s="37"/>
      <c r="T153" s="168" t="s">
        <v>23</v>
      </c>
      <c r="U153" s="44" t="s">
        <v>48</v>
      </c>
      <c r="V153" s="36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18" t="s">
        <v>193</v>
      </c>
      <c r="AT153" s="18" t="s">
        <v>149</v>
      </c>
      <c r="AU153" s="18" t="s">
        <v>106</v>
      </c>
      <c r="AY153" s="18" t="s">
        <v>148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8" t="s">
        <v>25</v>
      </c>
      <c r="BK153" s="106">
        <f>ROUND(L153*K153,2)</f>
        <v>0</v>
      </c>
      <c r="BL153" s="18" t="s">
        <v>193</v>
      </c>
      <c r="BM153" s="18" t="s">
        <v>229</v>
      </c>
    </row>
    <row r="154" spans="2:65" s="9" customFormat="1" ht="29.85" customHeight="1">
      <c r="B154" s="153"/>
      <c r="C154" s="154"/>
      <c r="D154" s="163" t="s">
        <v>124</v>
      </c>
      <c r="E154" s="163"/>
      <c r="F154" s="163"/>
      <c r="G154" s="163"/>
      <c r="H154" s="163"/>
      <c r="I154" s="163"/>
      <c r="J154" s="163"/>
      <c r="K154" s="163"/>
      <c r="L154" s="163"/>
      <c r="M154" s="163"/>
      <c r="N154" s="267">
        <f>BK154</f>
        <v>0</v>
      </c>
      <c r="O154" s="268"/>
      <c r="P154" s="268"/>
      <c r="Q154" s="268"/>
      <c r="R154" s="156"/>
      <c r="T154" s="157"/>
      <c r="U154" s="154"/>
      <c r="V154" s="154"/>
      <c r="W154" s="158">
        <f>SUM(W155:W159)</f>
        <v>0</v>
      </c>
      <c r="X154" s="154"/>
      <c r="Y154" s="158">
        <f>SUM(Y155:Y159)</f>
        <v>2.0280000000000003E-2</v>
      </c>
      <c r="Z154" s="154"/>
      <c r="AA154" s="159">
        <f>SUM(AA155:AA159)</f>
        <v>0</v>
      </c>
      <c r="AR154" s="160" t="s">
        <v>106</v>
      </c>
      <c r="AT154" s="161" t="s">
        <v>82</v>
      </c>
      <c r="AU154" s="161" t="s">
        <v>25</v>
      </c>
      <c r="AY154" s="160" t="s">
        <v>148</v>
      </c>
      <c r="BK154" s="162">
        <f>SUM(BK155:BK159)</f>
        <v>0</v>
      </c>
    </row>
    <row r="155" spans="2:65" s="1" customFormat="1" ht="44.25" customHeight="1">
      <c r="B155" s="35"/>
      <c r="C155" s="164" t="s">
        <v>230</v>
      </c>
      <c r="D155" s="164" t="s">
        <v>149</v>
      </c>
      <c r="E155" s="165" t="s">
        <v>231</v>
      </c>
      <c r="F155" s="252" t="s">
        <v>232</v>
      </c>
      <c r="G155" s="252"/>
      <c r="H155" s="252"/>
      <c r="I155" s="252"/>
      <c r="J155" s="166" t="s">
        <v>233</v>
      </c>
      <c r="K155" s="167">
        <v>1</v>
      </c>
      <c r="L155" s="253">
        <v>0</v>
      </c>
      <c r="M155" s="254"/>
      <c r="N155" s="255">
        <f>ROUND(L155*K155,2)</f>
        <v>0</v>
      </c>
      <c r="O155" s="255"/>
      <c r="P155" s="255"/>
      <c r="Q155" s="255"/>
      <c r="R155" s="37"/>
      <c r="T155" s="168" t="s">
        <v>23</v>
      </c>
      <c r="U155" s="44" t="s">
        <v>48</v>
      </c>
      <c r="V155" s="36"/>
      <c r="W155" s="169">
        <f>V155*K155</f>
        <v>0</v>
      </c>
      <c r="X155" s="169">
        <v>1.7260000000000001E-2</v>
      </c>
      <c r="Y155" s="169">
        <f>X155*K155</f>
        <v>1.7260000000000001E-2</v>
      </c>
      <c r="Z155" s="169">
        <v>0</v>
      </c>
      <c r="AA155" s="170">
        <f>Z155*K155</f>
        <v>0</v>
      </c>
      <c r="AR155" s="18" t="s">
        <v>193</v>
      </c>
      <c r="AT155" s="18" t="s">
        <v>149</v>
      </c>
      <c r="AU155" s="18" t="s">
        <v>106</v>
      </c>
      <c r="AY155" s="18" t="s">
        <v>148</v>
      </c>
      <c r="BE155" s="106">
        <f>IF(U155="základní",N155,0)</f>
        <v>0</v>
      </c>
      <c r="BF155" s="106">
        <f>IF(U155="snížená",N155,0)</f>
        <v>0</v>
      </c>
      <c r="BG155" s="106">
        <f>IF(U155="zákl. přenesená",N155,0)</f>
        <v>0</v>
      </c>
      <c r="BH155" s="106">
        <f>IF(U155="sníž. přenesená",N155,0)</f>
        <v>0</v>
      </c>
      <c r="BI155" s="106">
        <f>IF(U155="nulová",N155,0)</f>
        <v>0</v>
      </c>
      <c r="BJ155" s="18" t="s">
        <v>25</v>
      </c>
      <c r="BK155" s="106">
        <f>ROUND(L155*K155,2)</f>
        <v>0</v>
      </c>
      <c r="BL155" s="18" t="s">
        <v>193</v>
      </c>
      <c r="BM155" s="18" t="s">
        <v>234</v>
      </c>
    </row>
    <row r="156" spans="2:65" s="1" customFormat="1" ht="31.5" customHeight="1">
      <c r="B156" s="35"/>
      <c r="C156" s="164" t="s">
        <v>10</v>
      </c>
      <c r="D156" s="164" t="s">
        <v>149</v>
      </c>
      <c r="E156" s="165" t="s">
        <v>235</v>
      </c>
      <c r="F156" s="252" t="s">
        <v>236</v>
      </c>
      <c r="G156" s="252"/>
      <c r="H156" s="252"/>
      <c r="I156" s="252"/>
      <c r="J156" s="166" t="s">
        <v>233</v>
      </c>
      <c r="K156" s="167">
        <v>2</v>
      </c>
      <c r="L156" s="253">
        <v>0</v>
      </c>
      <c r="M156" s="254"/>
      <c r="N156" s="255">
        <f>ROUND(L156*K156,2)</f>
        <v>0</v>
      </c>
      <c r="O156" s="255"/>
      <c r="P156" s="255"/>
      <c r="Q156" s="255"/>
      <c r="R156" s="37"/>
      <c r="T156" s="168" t="s">
        <v>23</v>
      </c>
      <c r="U156" s="44" t="s">
        <v>48</v>
      </c>
      <c r="V156" s="36"/>
      <c r="W156" s="169">
        <f>V156*K156</f>
        <v>0</v>
      </c>
      <c r="X156" s="169">
        <v>9.0000000000000006E-5</v>
      </c>
      <c r="Y156" s="169">
        <f>X156*K156</f>
        <v>1.8000000000000001E-4</v>
      </c>
      <c r="Z156" s="169">
        <v>0</v>
      </c>
      <c r="AA156" s="170">
        <f>Z156*K156</f>
        <v>0</v>
      </c>
      <c r="AR156" s="18" t="s">
        <v>193</v>
      </c>
      <c r="AT156" s="18" t="s">
        <v>149</v>
      </c>
      <c r="AU156" s="18" t="s">
        <v>106</v>
      </c>
      <c r="AY156" s="18" t="s">
        <v>148</v>
      </c>
      <c r="BE156" s="106">
        <f>IF(U156="základní",N156,0)</f>
        <v>0</v>
      </c>
      <c r="BF156" s="106">
        <f>IF(U156="snížená",N156,0)</f>
        <v>0</v>
      </c>
      <c r="BG156" s="106">
        <f>IF(U156="zákl. přenesená",N156,0)</f>
        <v>0</v>
      </c>
      <c r="BH156" s="106">
        <f>IF(U156="sníž. přenesená",N156,0)</f>
        <v>0</v>
      </c>
      <c r="BI156" s="106">
        <f>IF(U156="nulová",N156,0)</f>
        <v>0</v>
      </c>
      <c r="BJ156" s="18" t="s">
        <v>25</v>
      </c>
      <c r="BK156" s="106">
        <f>ROUND(L156*K156,2)</f>
        <v>0</v>
      </c>
      <c r="BL156" s="18" t="s">
        <v>193</v>
      </c>
      <c r="BM156" s="18" t="s">
        <v>237</v>
      </c>
    </row>
    <row r="157" spans="2:65" s="1" customFormat="1" ht="22.5" customHeight="1">
      <c r="B157" s="35"/>
      <c r="C157" s="180" t="s">
        <v>238</v>
      </c>
      <c r="D157" s="180" t="s">
        <v>239</v>
      </c>
      <c r="E157" s="181" t="s">
        <v>240</v>
      </c>
      <c r="F157" s="258" t="s">
        <v>241</v>
      </c>
      <c r="G157" s="258"/>
      <c r="H157" s="258"/>
      <c r="I157" s="258"/>
      <c r="J157" s="182" t="s">
        <v>165</v>
      </c>
      <c r="K157" s="183">
        <v>2</v>
      </c>
      <c r="L157" s="259">
        <v>0</v>
      </c>
      <c r="M157" s="260"/>
      <c r="N157" s="261">
        <f>ROUND(L157*K157,2)</f>
        <v>0</v>
      </c>
      <c r="O157" s="255"/>
      <c r="P157" s="255"/>
      <c r="Q157" s="255"/>
      <c r="R157" s="37"/>
      <c r="T157" s="168" t="s">
        <v>23</v>
      </c>
      <c r="U157" s="44" t="s">
        <v>48</v>
      </c>
      <c r="V157" s="36"/>
      <c r="W157" s="169">
        <f>V157*K157</f>
        <v>0</v>
      </c>
      <c r="X157" s="169">
        <v>5.0000000000000001E-4</v>
      </c>
      <c r="Y157" s="169">
        <f>X157*K157</f>
        <v>1E-3</v>
      </c>
      <c r="Z157" s="169">
        <v>0</v>
      </c>
      <c r="AA157" s="170">
        <f>Z157*K157</f>
        <v>0</v>
      </c>
      <c r="AR157" s="18" t="s">
        <v>242</v>
      </c>
      <c r="AT157" s="18" t="s">
        <v>239</v>
      </c>
      <c r="AU157" s="18" t="s">
        <v>106</v>
      </c>
      <c r="AY157" s="18" t="s">
        <v>148</v>
      </c>
      <c r="BE157" s="106">
        <f>IF(U157="základní",N157,0)</f>
        <v>0</v>
      </c>
      <c r="BF157" s="106">
        <f>IF(U157="snížená",N157,0)</f>
        <v>0</v>
      </c>
      <c r="BG157" s="106">
        <f>IF(U157="zákl. přenesená",N157,0)</f>
        <v>0</v>
      </c>
      <c r="BH157" s="106">
        <f>IF(U157="sníž. přenesená",N157,0)</f>
        <v>0</v>
      </c>
      <c r="BI157" s="106">
        <f>IF(U157="nulová",N157,0)</f>
        <v>0</v>
      </c>
      <c r="BJ157" s="18" t="s">
        <v>25</v>
      </c>
      <c r="BK157" s="106">
        <f>ROUND(L157*K157,2)</f>
        <v>0</v>
      </c>
      <c r="BL157" s="18" t="s">
        <v>193</v>
      </c>
      <c r="BM157" s="18" t="s">
        <v>243</v>
      </c>
    </row>
    <row r="158" spans="2:65" s="1" customFormat="1" ht="22.5" customHeight="1">
      <c r="B158" s="35"/>
      <c r="C158" s="164" t="s">
        <v>244</v>
      </c>
      <c r="D158" s="164" t="s">
        <v>149</v>
      </c>
      <c r="E158" s="165" t="s">
        <v>245</v>
      </c>
      <c r="F158" s="252" t="s">
        <v>246</v>
      </c>
      <c r="G158" s="252"/>
      <c r="H158" s="252"/>
      <c r="I158" s="252"/>
      <c r="J158" s="166" t="s">
        <v>233</v>
      </c>
      <c r="K158" s="167">
        <v>1</v>
      </c>
      <c r="L158" s="253">
        <v>0</v>
      </c>
      <c r="M158" s="254"/>
      <c r="N158" s="255">
        <f>ROUND(L158*K158,2)</f>
        <v>0</v>
      </c>
      <c r="O158" s="255"/>
      <c r="P158" s="255"/>
      <c r="Q158" s="255"/>
      <c r="R158" s="37"/>
      <c r="T158" s="168" t="s">
        <v>23</v>
      </c>
      <c r="U158" s="44" t="s">
        <v>48</v>
      </c>
      <c r="V158" s="36"/>
      <c r="W158" s="169">
        <f>V158*K158</f>
        <v>0</v>
      </c>
      <c r="X158" s="169">
        <v>1.8400000000000001E-3</v>
      </c>
      <c r="Y158" s="169">
        <f>X158*K158</f>
        <v>1.8400000000000001E-3</v>
      </c>
      <c r="Z158" s="169">
        <v>0</v>
      </c>
      <c r="AA158" s="170">
        <f>Z158*K158</f>
        <v>0</v>
      </c>
      <c r="AR158" s="18" t="s">
        <v>193</v>
      </c>
      <c r="AT158" s="18" t="s">
        <v>149</v>
      </c>
      <c r="AU158" s="18" t="s">
        <v>106</v>
      </c>
      <c r="AY158" s="18" t="s">
        <v>148</v>
      </c>
      <c r="BE158" s="106">
        <f>IF(U158="základní",N158,0)</f>
        <v>0</v>
      </c>
      <c r="BF158" s="106">
        <f>IF(U158="snížená",N158,0)</f>
        <v>0</v>
      </c>
      <c r="BG158" s="106">
        <f>IF(U158="zákl. přenesená",N158,0)</f>
        <v>0</v>
      </c>
      <c r="BH158" s="106">
        <f>IF(U158="sníž. přenesená",N158,0)</f>
        <v>0</v>
      </c>
      <c r="BI158" s="106">
        <f>IF(U158="nulová",N158,0)</f>
        <v>0</v>
      </c>
      <c r="BJ158" s="18" t="s">
        <v>25</v>
      </c>
      <c r="BK158" s="106">
        <f>ROUND(L158*K158,2)</f>
        <v>0</v>
      </c>
      <c r="BL158" s="18" t="s">
        <v>193</v>
      </c>
      <c r="BM158" s="18" t="s">
        <v>247</v>
      </c>
    </row>
    <row r="159" spans="2:65" s="1" customFormat="1" ht="31.5" customHeight="1">
      <c r="B159" s="35"/>
      <c r="C159" s="164" t="s">
        <v>248</v>
      </c>
      <c r="D159" s="164" t="s">
        <v>149</v>
      </c>
      <c r="E159" s="165" t="s">
        <v>249</v>
      </c>
      <c r="F159" s="252" t="s">
        <v>250</v>
      </c>
      <c r="G159" s="252"/>
      <c r="H159" s="252"/>
      <c r="I159" s="252"/>
      <c r="J159" s="166" t="s">
        <v>210</v>
      </c>
      <c r="K159" s="179">
        <v>0</v>
      </c>
      <c r="L159" s="253">
        <v>0</v>
      </c>
      <c r="M159" s="254"/>
      <c r="N159" s="255">
        <f>ROUND(L159*K159,2)</f>
        <v>0</v>
      </c>
      <c r="O159" s="255"/>
      <c r="P159" s="255"/>
      <c r="Q159" s="255"/>
      <c r="R159" s="37"/>
      <c r="T159" s="168" t="s">
        <v>23</v>
      </c>
      <c r="U159" s="44" t="s">
        <v>48</v>
      </c>
      <c r="V159" s="36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18" t="s">
        <v>193</v>
      </c>
      <c r="AT159" s="18" t="s">
        <v>149</v>
      </c>
      <c r="AU159" s="18" t="s">
        <v>106</v>
      </c>
      <c r="AY159" s="18" t="s">
        <v>148</v>
      </c>
      <c r="BE159" s="106">
        <f>IF(U159="základní",N159,0)</f>
        <v>0</v>
      </c>
      <c r="BF159" s="106">
        <f>IF(U159="snížená",N159,0)</f>
        <v>0</v>
      </c>
      <c r="BG159" s="106">
        <f>IF(U159="zákl. přenesená",N159,0)</f>
        <v>0</v>
      </c>
      <c r="BH159" s="106">
        <f>IF(U159="sníž. přenesená",N159,0)</f>
        <v>0</v>
      </c>
      <c r="BI159" s="106">
        <f>IF(U159="nulová",N159,0)</f>
        <v>0</v>
      </c>
      <c r="BJ159" s="18" t="s">
        <v>25</v>
      </c>
      <c r="BK159" s="106">
        <f>ROUND(L159*K159,2)</f>
        <v>0</v>
      </c>
      <c r="BL159" s="18" t="s">
        <v>193</v>
      </c>
      <c r="BM159" s="18" t="s">
        <v>251</v>
      </c>
    </row>
    <row r="160" spans="2:65" s="1" customFormat="1" ht="49.9" customHeight="1">
      <c r="B160" s="35"/>
      <c r="C160" s="36"/>
      <c r="D160" s="155" t="s">
        <v>252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269">
        <f>BK160</f>
        <v>0</v>
      </c>
      <c r="O160" s="270"/>
      <c r="P160" s="270"/>
      <c r="Q160" s="270"/>
      <c r="R160" s="37"/>
      <c r="T160" s="144"/>
      <c r="U160" s="56"/>
      <c r="V160" s="56"/>
      <c r="W160" s="56"/>
      <c r="X160" s="56"/>
      <c r="Y160" s="56"/>
      <c r="Z160" s="56"/>
      <c r="AA160" s="58"/>
      <c r="AT160" s="18" t="s">
        <v>82</v>
      </c>
      <c r="AU160" s="18" t="s">
        <v>83</v>
      </c>
      <c r="AY160" s="18" t="s">
        <v>253</v>
      </c>
      <c r="BK160" s="106">
        <v>0</v>
      </c>
    </row>
    <row r="161" spans="2:18" s="1" customFormat="1" ht="6.95" customHeight="1"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1"/>
    </row>
  </sheetData>
  <sheetProtection password="CC35" sheet="1" objects="1" scenarios="1" formatCells="0" formatColumns="0" formatRows="0" sort="0" autoFilter="0"/>
  <mergeCells count="156">
    <mergeCell ref="N160:Q160"/>
    <mergeCell ref="H1:K1"/>
    <mergeCell ref="S2:AC2"/>
    <mergeCell ref="F159:I159"/>
    <mergeCell ref="L159:M159"/>
    <mergeCell ref="N159:Q159"/>
    <mergeCell ref="N124:Q124"/>
    <mergeCell ref="N125:Q125"/>
    <mergeCell ref="N126:Q126"/>
    <mergeCell ref="N131:Q131"/>
    <mergeCell ref="N134:Q134"/>
    <mergeCell ref="N139:Q139"/>
    <mergeCell ref="N141:Q141"/>
    <mergeCell ref="N142:Q142"/>
    <mergeCell ref="N148:Q148"/>
    <mergeCell ref="N154:Q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0:I140"/>
    <mergeCell ref="L140:M140"/>
    <mergeCell ref="N140:Q140"/>
    <mergeCell ref="F143:I143"/>
    <mergeCell ref="L143:M143"/>
    <mergeCell ref="N143:Q143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0:I130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L129:M129"/>
    <mergeCell ref="N129:Q129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161208a - ZDRAVOTECHNIKA</vt:lpstr>
      <vt:lpstr>'161208a - ZDRAVOTECHNIKA'!Názvy_tisku</vt:lpstr>
      <vt:lpstr>'Rekapitulace stavby'!Názvy_tisku</vt:lpstr>
      <vt:lpstr>'161208a - ZDRAVOTECHNIKA'!Oblast_tisku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Kepertová</dc:creator>
  <cp:lastModifiedBy>Helena</cp:lastModifiedBy>
  <dcterms:created xsi:type="dcterms:W3CDTF">2017-03-28T10:16:26Z</dcterms:created>
  <dcterms:modified xsi:type="dcterms:W3CDTF">2017-03-28T10:16:30Z</dcterms:modified>
</cp:coreProperties>
</file>